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2">'06'!$A$1:$S$105</definedName>
    <definedName name="_xlnm.Print_Area" localSheetId="13">'07'!$A$1:$T$107</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<sst xmlns="http://schemas.openxmlformats.org/spreadsheetml/2006/main" count="1298" uniqueCount="588">
  <si>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</si>
  <si>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</si>
  <si>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</si>
  <si>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</si>
  <si>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</si>
  <si>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</si>
  <si>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</si>
  <si>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</si>
  <si>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</si>
  <si>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</si>
  <si>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</si>
  <si>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</si>
  <si>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</si>
  <si>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</si>
  <si>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</si>
  <si>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</si>
  <si>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</si>
  <si>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</si>
  <si>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</si>
  <si>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</si>
  <si>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</si>
  <si>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</si>
  <si>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</si>
  <si>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</si>
  <si>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</si>
  <si>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</si>
  <si>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</si>
  <si>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</si>
  <si>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</si>
  <si>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</si>
  <si>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</si>
  <si>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</si>
  <si>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</si>
  <si>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</si>
  <si>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</si>
  <si>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</si>
  <si>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</si>
  <si>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</si>
  <si>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</si>
  <si>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</si>
  <si>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</si>
  <si>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</si>
  <si>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</si>
  <si>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</si>
  <si>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</si>
  <si>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</si>
  <si>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</si>
  <si>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</si>
  <si>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</si>
  <si>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</si>
  <si>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</si>
  <si>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</si>
  <si>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</si>
  <si>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</si>
  <si>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</si>
  <si>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</si>
  <si>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</si>
  <si>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</si>
  <si>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</si>
  <si>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</si>
  <si>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</si>
  <si>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</si>
  <si>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</si>
  <si>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</si>
  <si>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</si>
  <si>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</si>
  <si>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</si>
  <si>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</si>
  <si>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</si>
  <si>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</si>
  <si>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</si>
  <si>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</si>
  <si>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</si>
  <si>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</si>
  <si>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</si>
  <si>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</si>
  <si>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</si>
  <si>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</si>
  <si>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</si>
  <si>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</si>
  <si>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</si>
  <si>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</si>
  <si>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</si>
  <si>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</si>
  <si>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</si>
  <si>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</si>
  <si>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</si>
  <si>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</si>
  <si>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</si>
  <si>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</si>
  <si>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</si>
  <si>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</si>
  <si>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</si>
  <si>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</si>
  <si>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</si>
  <si>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</si>
  <si>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</si>
  <si>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</si>
  <si>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</si>
  <si>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</si>
  <si>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</si>
  <si>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</si>
  <si>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</si>
  <si>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</si>
  <si>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</si>
  <si>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</si>
  <si>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</si>
  <si>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</si>
  <si>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</si>
  <si>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</si>
  <si>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</si>
  <si>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</si>
  <si>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</si>
  <si>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</si>
  <si>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</si>
  <si>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</si>
  <si>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</si>
  <si>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</si>
  <si>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</si>
  <si>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</si>
  <si>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</si>
  <si>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</si>
  <si>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</si>
  <si>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</si>
  <si>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</si>
  <si>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</si>
  <si>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</si>
  <si>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</si>
  <si>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</si>
  <si>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</si>
  <si>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</si>
  <si>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</si>
  <si>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</si>
  <si>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</si>
  <si>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</si>
  <si>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</si>
  <si>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</si>
  <si>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</si>
  <si>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</si>
  <si>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</si>
  <si>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</si>
  <si>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</si>
  <si>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</si>
  <si>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</si>
  <si>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</si>
  <si>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</si>
  <si>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</si>
  <si>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</si>
  <si>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</si>
  <si>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</si>
  <si>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</si>
  <si>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</si>
  <si>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</si>
  <si>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</si>
  <si>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</si>
  <si>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</si>
  <si>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</si>
  <si>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</si>
  <si>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</si>
  <si>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</si>
  <si>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</si>
  <si>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</si>
  <si>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</si>
  <si>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</si>
  <si>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</si>
  <si>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</si>
  <si>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</si>
  <si>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</si>
  <si>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</si>
  <si>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</si>
  <si>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</si>
  <si>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</si>
  <si>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</si>
  <si>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</si>
  <si>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</si>
  <si>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</si>
  <si>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</si>
  <si>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</si>
  <si>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</si>
  <si>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</si>
  <si>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</si>
  <si>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</si>
  <si>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</si>
  <si>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</si>
  <si>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</si>
  <si>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</si>
  <si>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</si>
  <si>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</si>
  <si>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</si>
  <si>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</si>
  <si>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</si>
  <si>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</si>
  <si>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</si>
  <si>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</si>
  <si>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</si>
  <si>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</si>
  <si>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</si>
  <si>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</si>
  <si>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</si>
  <si>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</si>
  <si>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</si>
  <si>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</si>
  <si>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</si>
  <si>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</si>
  <si>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</si>
  <si>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</si>
  <si>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</si>
  <si>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</si>
  <si>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</si>
  <si>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</si>
  <si>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</si>
  <si>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</si>
  <si>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</si>
  <si>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</si>
  <si>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</si>
  <si>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</si>
  <si>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</si>
  <si>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</si>
  <si>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</si>
  <si>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</si>
  <si>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</si>
  <si>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</si>
  <si>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</si>
  <si>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</si>
  <si>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</si>
  <si>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</si>
  <si>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</si>
  <si>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</si>
  <si>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</si>
  <si>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</si>
  <si>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</si>
  <si>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</si>
  <si>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</si>
  <si>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</si>
  <si>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</si>
  <si>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</si>
  <si>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</si>
  <si>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</si>
  <si>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</si>
  <si>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</si>
  <si>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</si>
  <si>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</si>
  <si>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</si>
  <si>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</si>
  <si>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</si>
  <si>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</si>
  <si>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</si>
  <si>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</si>
  <si>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</si>
  <si>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</si>
  <si>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</si>
  <si>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</si>
  <si>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</si>
  <si>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</si>
  <si>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</si>
  <si>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</si>
  <si>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</si>
  <si>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</si>
  <si>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</si>
  <si>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</si>
  <si>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</si>
  <si>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</si>
  <si>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</si>
  <si>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</si>
  <si>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</si>
  <si>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</si>
  <si>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</si>
  <si>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</si>
  <si>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</si>
  <si>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</si>
  <si>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</si>
  <si>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</si>
  <si>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</si>
  <si>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</si>
  <si>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</si>
  <si>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</si>
  <si>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</si>
  <si>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</si>
  <si>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</si>
  <si>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</si>
  <si>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</si>
  <si>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</si>
  <si>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</si>
  <si>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</si>
  <si>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</si>
  <si>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</si>
  <si>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</si>
  <si>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</si>
  <si>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</si>
  <si>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</si>
  <si>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</si>
  <si>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</si>
  <si>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</si>
  <si>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</si>
  <si>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</si>
  <si>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</si>
  <si>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</si>
  <si>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</si>
  <si>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</si>
  <si>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</si>
  <si>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</si>
  <si>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</si>
  <si>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</si>
  <si>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</si>
  <si>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</si>
  <si>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</si>
  <si>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</si>
  <si>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</si>
  <si>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</si>
  <si>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</si>
  <si>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</si>
  <si>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</si>
  <si>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</si>
  <si>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</si>
  <si>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</si>
  <si>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</si>
  <si>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</si>
  <si>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</si>
  <si>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</si>
  <si>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</si>
  <si>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</si>
  <si>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</si>
  <si>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</si>
  <si>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</si>
  <si>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</si>
  <si>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</si>
  <si>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</si>
  <si>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</si>
  <si>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</si>
  <si>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</si>
  <si>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</si>
  <si>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</si>
  <si>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</si>
  <si>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</si>
  <si>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</si>
  <si>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</si>
  <si>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</si>
  <si>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</si>
  <si>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</si>
  <si>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</si>
  <si>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</si>
  <si>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</si>
  <si>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</si>
  <si>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</si>
  <si>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</si>
  <si>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</si>
  <si>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</si>
  <si>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</si>
  <si>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</si>
  <si>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</si>
  <si>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</si>
  <si>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</si>
  <si>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</si>
  <si>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</si>
  <si>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</si>
  <si>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</si>
  <si>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</si>
  <si>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</si>
  <si>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</si>
  <si>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</si>
  <si>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</si>
  <si>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</si>
  <si>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</si>
  <si>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</si>
  <si>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</si>
  <si>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</si>
  <si>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</si>
  <si>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</si>
  <si>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</si>
  <si>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</si>
  <si>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</si>
  <si>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</si>
  <si>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</si>
  <si>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</si>
  <si>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</si>
  <si>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</si>
  <si>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</si>
  <si>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</si>
  <si>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</si>
  <si>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</si>
  <si>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</si>
  <si>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</si>
  <si>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</si>
  <si>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</si>
  <si>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</si>
  <si>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</si>
  <si>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</si>
  <si>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</si>
  <si>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</si>
  <si>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</si>
  <si>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</si>
  <si>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</si>
  <si>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</si>
  <si>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</si>
  <si>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</si>
  <si>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</si>
  <si>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</si>
  <si>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</si>
  <si>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</si>
  <si>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</si>
  <si>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</si>
  <si>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</si>
  <si>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</si>
  <si>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</si>
  <si>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</si>
  <si>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</si>
  <si>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</si>
  <si>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</si>
  <si>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</si>
  <si>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</si>
  <si>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</si>
  <si>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</si>
  <si>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</si>
  <si>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</si>
  <si>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</si>
  <si>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</si>
  <si>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</si>
  <si>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</si>
  <si>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</si>
  <si>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</si>
  <si>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</si>
  <si>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</si>
  <si>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</si>
  <si>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</si>
  <si>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</si>
  <si>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</si>
  <si>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</si>
  <si>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</si>
  <si>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</si>
  <si>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</si>
  <si>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</si>
  <si>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</si>
  <si>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</si>
  <si>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</si>
  <si>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</si>
  <si>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</si>
  <si>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</si>
  <si>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</si>
  <si>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</si>
  <si>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</si>
  <si>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</si>
  <si>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</si>
  <si>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Cục Thi hành án dân sự tỉnh Lâm Đồng </t>
  </si>
  <si>
    <t>Phạm Ngọc Hoa</t>
  </si>
  <si>
    <t xml:space="preserve">Trần Hữu Thọ </t>
  </si>
  <si>
    <t>0</t>
  </si>
  <si>
    <t>Cục Thi hành án DS tỉnh</t>
  </si>
  <si>
    <t>Tôn Tích Bình</t>
  </si>
  <si>
    <t>Nguyễn Hữu Tài</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</si>
  <si>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</si>
  <si>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</si>
  <si>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</si>
  <si>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</si>
  <si>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</si>
  <si>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</si>
  <si>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</si>
  <si>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</si>
  <si>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</si>
  <si>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</si>
  <si>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</si>
  <si>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</si>
  <si>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Cao Thị Thanh Thủy</t>
  </si>
  <si>
    <t>Võ Thị Hồng Nhung</t>
  </si>
  <si>
    <t>Bùi Đăng Khoa</t>
  </si>
  <si>
    <t>Nguyễn Hồng Quảng</t>
  </si>
  <si>
    <t>Hồ Thanh Hiền</t>
  </si>
  <si>
    <t xml:space="preserve">Chi cục THA TP Bảo Lộc </t>
  </si>
  <si>
    <t>Nguyễn Văn Tuấn</t>
  </si>
  <si>
    <t xml:space="preserve">Nguyễn Văn Thiển </t>
  </si>
  <si>
    <t>2.3</t>
  </si>
  <si>
    <t>Nguyễn Viết Tư</t>
  </si>
  <si>
    <t>2.4</t>
  </si>
  <si>
    <t>Bùi Văn Tiền</t>
  </si>
  <si>
    <t>Nguyễn Trung Lộc</t>
  </si>
  <si>
    <t>2.6</t>
  </si>
  <si>
    <t>Lê Thành Nam</t>
  </si>
  <si>
    <t>2.7</t>
  </si>
  <si>
    <t>Lê Nguyễn Thể Uyên</t>
  </si>
  <si>
    <t>2.8</t>
  </si>
  <si>
    <t>Đinh Văn Thơm</t>
  </si>
  <si>
    <t>2.9</t>
  </si>
  <si>
    <t>Lê Văn Hùng</t>
  </si>
  <si>
    <t>2.10</t>
  </si>
  <si>
    <t xml:space="preserve">Phạm Quang Đuyên </t>
  </si>
  <si>
    <t>Chi cục THA  Lạc Dương</t>
  </si>
  <si>
    <t xml:space="preserve"> Nguyễn Văn Ban</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</si>
  <si>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</si>
  <si>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</si>
  <si>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</si>
  <si>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</si>
  <si>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</si>
  <si>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</si>
  <si>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</si>
  <si>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</si>
  <si>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</si>
  <si>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</si>
  <si>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Chế Đình Châu</t>
  </si>
  <si>
    <t>5.5</t>
  </si>
  <si>
    <t>Nguyễn Như Anh</t>
  </si>
  <si>
    <t>5.6</t>
  </si>
  <si>
    <t>Đinh Hữu Chí</t>
  </si>
  <si>
    <t>5.7</t>
  </si>
  <si>
    <t>Cao T.Thanh Nhàn</t>
  </si>
  <si>
    <t xml:space="preserve">Chi cục THA Lâm Hà </t>
  </si>
  <si>
    <t>6.1</t>
  </si>
  <si>
    <t>6.2</t>
  </si>
  <si>
    <t xml:space="preserve"> Nguyễn Văn Giáo</t>
  </si>
  <si>
    <t xml:space="preserve"> Nguyễn Quang Kiên</t>
  </si>
  <si>
    <t>6.5</t>
  </si>
  <si>
    <t xml:space="preserve"> Nguyễn Khắc Trường</t>
  </si>
  <si>
    <t>Chi cục THA Đam Rông</t>
  </si>
  <si>
    <t>7.1</t>
  </si>
  <si>
    <t>Phạm Trọng Vĩnh</t>
  </si>
  <si>
    <t>7.2</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</si>
  <si>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</si>
  <si>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</si>
  <si>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</si>
  <si>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</si>
  <si>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</si>
  <si>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</si>
  <si>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</si>
  <si>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</si>
  <si>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</si>
  <si>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</si>
  <si>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</si>
  <si>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</si>
  <si>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</si>
  <si>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</si>
  <si>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</si>
  <si>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</si>
  <si>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</si>
  <si>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</si>
  <si>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</si>
  <si>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</si>
  <si>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</si>
  <si>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Trương Hoài Nam</t>
  </si>
  <si>
    <t>10.2</t>
  </si>
  <si>
    <t>Trần Như Hải</t>
  </si>
  <si>
    <t>10.3</t>
  </si>
  <si>
    <t>Nguyễn Tuấn Anh</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</si>
  <si>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</si>
  <si>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</si>
  <si>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</si>
  <si>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</si>
  <si>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</si>
  <si>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</si>
  <si>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</si>
  <si>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</si>
  <si>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</si>
  <si>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</si>
  <si>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</si>
  <si>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</si>
  <si>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Phaạm Quang Đuyên </t>
  </si>
  <si>
    <t xml:space="preserve">Chi cục THA Lạc Dương </t>
  </si>
  <si>
    <t>5.8</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</si>
  <si>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</si>
  <si>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</si>
  <si>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</si>
  <si>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</si>
  <si>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</si>
  <si>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</si>
  <si>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</si>
  <si>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</si>
  <si>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 xml:space="preserve">Cao Xuân Thành </t>
  </si>
  <si>
    <t>Hoàng Văn Cường (tăng cường từ Đơn Dương)</t>
  </si>
  <si>
    <t>Trần Ba (tăng cường từ Đam Rông)</t>
  </si>
  <si>
    <t>8.6</t>
  </si>
  <si>
    <t xml:space="preserve">Nguyễn Sỹ Cần </t>
  </si>
  <si>
    <t xml:space="preserve">Mai Văn Hưng </t>
  </si>
  <si>
    <t>55</t>
  </si>
  <si>
    <t>1125</t>
  </si>
  <si>
    <t>5291111745</t>
  </si>
  <si>
    <t>79</t>
  </si>
  <si>
    <t>30</t>
  </si>
  <si>
    <t>25</t>
  </si>
  <si>
    <t>9.4</t>
  </si>
  <si>
    <t>6.3</t>
  </si>
  <si>
    <t>6.4</t>
  </si>
  <si>
    <t>05 tháng / năm 2017</t>
  </si>
  <si>
    <t>Lâm Đồng, ngày 06 tháng 03 năm 2017</t>
  </si>
  <si>
    <t>134</t>
  </si>
  <si>
    <t>101</t>
  </si>
  <si>
    <t>46</t>
  </si>
  <si>
    <t>7.3</t>
  </si>
  <si>
    <t xml:space="preserve">Trần Ba </t>
  </si>
  <si>
    <t>23</t>
  </si>
  <si>
    <t>20</t>
  </si>
  <si>
    <t>40</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</si>
</sst>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51">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11"/>
      <color indexed="59"/>
      <name val="Times New Roman"/>
      <family val="1"/>
    </font>
    <font>
      <sz val="10"/>
      <color indexed="8"/>
      <name val="Times New Roman"/>
      <family val="1"/>
    </font>
    <font>
      <sz val="11"/>
      <color indexed="8"/>
      <name val="Times New Roman"/>
      <family val="1"/>
    </font>
    <font>
      <sz val="10"/>
      <name val="VNI-Times"/>
      <family val="0"/>
    </font>
    <font>
      <sz val="11"/>
      <name val="VNI-Times"/>
      <family val="0"/>
    </font>
    <font>
      <b/>
      <sz val="16"/>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b/>
      <sz val="11"/>
      <color rgb="FFFF0000"/>
      <name val="Times New Roman"/>
      <family val="1"/>
    </font>
    <font>
      <b/>
      <sz val="9"/>
      <color rgb="FFFF0000"/>
      <name val="Times New Roman"/>
      <family val="1"/>
    </font>
    <font>
      <b/>
      <sz val="10"/>
      <color rgb="FFFF0000"/>
      <name val="Times New Roman"/>
      <family val="1"/>
    </font>
    <font>
      <sz val="11"/>
      <color rgb="FFFF0000"/>
      <name val="Times New Roman"/>
      <family val="1"/>
    </font>
    <font>
      <sz val="10"/>
      <color rgb="FFFF0000"/>
      <name val="Times New Roman"/>
      <family val="1"/>
    </font>
    <font>
      <b/>
      <sz val="8"/>
      <name val="Times New Roman"/>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indexed="9"/>
        <bgColor indexed="64"/>
      </patternFill>
    </fill>
    <fill>
      <patternFill patternType="solid">
        <fgColor theme="2"/>
        <bgColor indexed="64"/>
      </patternFill>
    </fill>
    <fill>
      <patternFill patternType="solid">
        <fgColor rgb="FF00B0F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thin"/>
      <right style="thin"/>
      <top style="thin"/>
      <bottom style="double"/>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color indexed="63"/>
      </top>
      <bottom style="double"/>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7"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7"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7"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7"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7"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7"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7"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7"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7"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7"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7"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7"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8"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8"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8"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8"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8"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8"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8"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8"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8"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8"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8"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8"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29"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30" fillId="37" borderId="1" applyNumberFormat="0" applyAlignment="0" applyProtection="0"/>
    <xf numFmtId="0" fontId="39" fillId="38" borderId="2" applyNumberFormat="0" applyAlignment="0" applyProtection="0"/>
    <xf numFmtId="0" fontId="39" fillId="38" borderId="2" applyNumberFormat="0" applyAlignment="0" applyProtection="0"/>
    <xf numFmtId="0" fontId="131"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3"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4"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5"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6"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7" fillId="42" borderId="1" applyNumberFormat="0" applyAlignment="0" applyProtection="0"/>
    <xf numFmtId="0" fontId="46" fillId="9" borderId="2" applyNumberFormat="0" applyAlignment="0" applyProtection="0"/>
    <xf numFmtId="0" fontId="46" fillId="9" borderId="2" applyNumberFormat="0" applyAlignment="0" applyProtection="0"/>
    <xf numFmtId="0" fontId="138"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39"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40"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2"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18">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47" borderId="22" xfId="136" applyNumberFormat="1" applyFont="1" applyFill="1" applyBorder="1" applyAlignment="1">
      <alignment/>
      <protection/>
    </xf>
    <xf numFmtId="49" fontId="7" fillId="0" borderId="20" xfId="136" applyNumberFormat="1" applyFont="1" applyFill="1" applyBorder="1" applyAlignment="1">
      <alignment horizontal="center" vertical="center" wrapText="1"/>
      <protection/>
    </xf>
    <xf numFmtId="49" fontId="53" fillId="48" borderId="20" xfId="136" applyNumberFormat="1" applyFont="1" applyFill="1" applyBorder="1" applyAlignment="1">
      <alignment horizontal="center"/>
      <protection/>
    </xf>
    <xf numFmtId="49" fontId="7" fillId="0" borderId="21"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vertical="center" wrapText="1"/>
      <protection/>
    </xf>
    <xf numFmtId="49" fontId="54" fillId="0" borderId="20" xfId="136" applyNumberFormat="1" applyFont="1" applyFill="1" applyBorder="1" applyAlignment="1">
      <alignment horizontal="center" vertical="center" wrapText="1"/>
      <protection/>
    </xf>
    <xf numFmtId="49" fontId="18"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2" fillId="3" borderId="20" xfId="136" applyNumberFormat="1" applyFont="1" applyFill="1" applyBorder="1" applyAlignment="1">
      <alignment vertical="center"/>
      <protection/>
    </xf>
    <xf numFmtId="3" fontId="57" fillId="3" borderId="20" xfId="136" applyNumberFormat="1" applyFont="1" applyFill="1" applyBorder="1" applyAlignment="1">
      <alignment vertical="center"/>
      <protection/>
    </xf>
    <xf numFmtId="49" fontId="58" fillId="0" borderId="20" xfId="136" applyNumberFormat="1" applyFont="1" applyBorder="1" applyAlignment="1">
      <alignment horizontal="center" vertical="center"/>
      <protection/>
    </xf>
    <xf numFmtId="3" fontId="25" fillId="44" borderId="20" xfId="136" applyNumberFormat="1" applyFont="1" applyFill="1" applyBorder="1" applyAlignment="1">
      <alignment vertical="center"/>
      <protection/>
    </xf>
    <xf numFmtId="3" fontId="3" fillId="48" borderId="20" xfId="136" applyNumberFormat="1" applyFont="1" applyFill="1" applyBorder="1" applyAlignment="1">
      <alignment horizontal="center" vertical="center"/>
      <protection/>
    </xf>
    <xf numFmtId="3" fontId="3" fillId="48" borderId="20" xfId="136" applyNumberFormat="1" applyFont="1" applyFill="1" applyBorder="1" applyAlignment="1">
      <alignment vertical="center"/>
      <protection/>
    </xf>
    <xf numFmtId="49" fontId="7" fillId="44" borderId="20" xfId="136" applyNumberFormat="1" applyFont="1" applyFill="1" applyBorder="1" applyAlignment="1">
      <alignment horizontal="center" vertical="center"/>
      <protection/>
    </xf>
    <xf numFmtId="49" fontId="7" fillId="44" borderId="20" xfId="136" applyNumberFormat="1" applyFont="1" applyFill="1" applyBorder="1" applyAlignment="1">
      <alignment horizontal="left" vertical="center"/>
      <protection/>
    </xf>
    <xf numFmtId="3" fontId="28" fillId="48" borderId="20" xfId="136" applyNumberFormat="1" applyFont="1" applyFill="1" applyBorder="1" applyAlignment="1">
      <alignment vertical="center"/>
      <protection/>
    </xf>
    <xf numFmtId="3" fontId="28" fillId="0" borderId="20" xfId="136" applyNumberFormat="1" applyFont="1" applyFill="1" applyBorder="1" applyAlignment="1">
      <alignment vertical="center"/>
      <protection/>
    </xf>
    <xf numFmtId="9" fontId="0" fillId="0" borderId="0" xfId="147" applyFont="1" applyAlignment="1">
      <alignment vertical="center"/>
    </xf>
    <xf numFmtId="49" fontId="7" fillId="44" borderId="23" xfId="136" applyNumberFormat="1" applyFont="1" applyFill="1" applyBorder="1" applyAlignment="1">
      <alignment horizontal="center" vertical="center"/>
      <protection/>
    </xf>
    <xf numFmtId="3" fontId="25" fillId="44" borderId="20" xfId="136" applyNumberFormat="1" applyFont="1" applyFill="1" applyBorder="1" applyAlignment="1">
      <alignment vertical="center"/>
      <protection/>
    </xf>
    <xf numFmtId="49" fontId="4" fillId="0" borderId="20" xfId="136" applyNumberFormat="1" applyFont="1" applyBorder="1" applyAlignment="1">
      <alignment horizontal="center" vertical="center"/>
      <protection/>
    </xf>
    <xf numFmtId="49" fontId="4" fillId="47" borderId="20" xfId="136" applyNumberFormat="1" applyFont="1" applyFill="1" applyBorder="1" applyAlignment="1">
      <alignment horizontal="left" vertical="center"/>
      <protection/>
    </xf>
    <xf numFmtId="49" fontId="5" fillId="47" borderId="20" xfId="136" applyNumberFormat="1" applyFont="1" applyFill="1" applyBorder="1" applyAlignment="1">
      <alignment horizontal="left" vertical="center"/>
      <protection/>
    </xf>
    <xf numFmtId="3" fontId="28" fillId="0" borderId="20" xfId="137" applyNumberFormat="1" applyFont="1" applyFill="1" applyBorder="1" applyAlignment="1">
      <alignment vertical="center"/>
      <protection/>
    </xf>
    <xf numFmtId="49" fontId="20" fillId="0" borderId="0" xfId="136" applyNumberFormat="1" applyFont="1" applyAlignment="1">
      <alignment vertical="center"/>
      <protection/>
    </xf>
    <xf numFmtId="49" fontId="4" fillId="47" borderId="20" xfId="136" applyNumberFormat="1" applyFont="1" applyFill="1" applyBorder="1" applyAlignment="1">
      <alignment horizontal="left" vertical="center"/>
      <protection/>
    </xf>
    <xf numFmtId="3" fontId="28" fillId="0" borderId="20" xfId="137"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8" fillId="0" borderId="0" xfId="136" applyNumberFormat="1" applyFont="1" applyFill="1" applyBorder="1" applyAlignment="1">
      <alignment horizontal="center" wrapText="1"/>
      <protection/>
    </xf>
    <xf numFmtId="49" fontId="59" fillId="0" borderId="0" xfId="136" applyNumberFormat="1" applyFont="1" applyBorder="1">
      <alignment/>
      <protection/>
    </xf>
    <xf numFmtId="49" fontId="60" fillId="0" borderId="0" xfId="136" applyNumberFormat="1" applyFont="1">
      <alignment/>
      <protection/>
    </xf>
    <xf numFmtId="49" fontId="1" fillId="0" borderId="0" xfId="136" applyNumberFormat="1" applyFont="1">
      <alignment/>
      <protection/>
    </xf>
    <xf numFmtId="9" fontId="1" fillId="0" borderId="0" xfId="147" applyFont="1" applyAlignment="1">
      <alignment/>
    </xf>
    <xf numFmtId="49" fontId="61"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2" fillId="0" borderId="0" xfId="136" applyNumberFormat="1" applyFont="1" applyBorder="1">
      <alignment/>
      <protection/>
    </xf>
    <xf numFmtId="49" fontId="63" fillId="0" borderId="0" xfId="136" applyNumberFormat="1" applyFont="1" applyBorder="1" applyAlignment="1">
      <alignment wrapText="1"/>
      <protection/>
    </xf>
    <xf numFmtId="49" fontId="2" fillId="0" borderId="0" xfId="136" applyNumberFormat="1" applyFont="1" applyBorder="1">
      <alignment/>
      <protection/>
    </xf>
    <xf numFmtId="49" fontId="40" fillId="0" borderId="0" xfId="136" applyNumberFormat="1" applyFont="1" applyBorder="1" applyAlignment="1">
      <alignment horizontal="center" wrapText="1"/>
      <protection/>
    </xf>
    <xf numFmtId="49" fontId="40" fillId="0" borderId="0" xfId="136" applyNumberFormat="1" applyFont="1" applyFill="1" applyBorder="1" applyAlignment="1">
      <alignment horizontal="center" wrapText="1"/>
      <protection/>
    </xf>
    <xf numFmtId="49" fontId="64" fillId="0" borderId="0" xfId="136" applyNumberFormat="1" applyFont="1" applyBorder="1">
      <alignment/>
      <protection/>
    </xf>
    <xf numFmtId="49" fontId="28" fillId="0" borderId="0" xfId="136" applyNumberFormat="1" applyFont="1">
      <alignment/>
      <protection/>
    </xf>
    <xf numFmtId="49" fontId="28" fillId="0" borderId="0" xfId="136" applyNumberFormat="1" applyFont="1" applyFill="1">
      <alignment/>
      <protection/>
    </xf>
    <xf numFmtId="49" fontId="28" fillId="47" borderId="0" xfId="136" applyNumberFormat="1" applyFont="1" applyFill="1">
      <alignmen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0" fontId="66" fillId="0" borderId="0" xfId="136" applyFont="1" applyAlignment="1">
      <alignment/>
      <protection/>
    </xf>
    <xf numFmtId="0" fontId="3" fillId="0" borderId="0" xfId="136" applyFont="1" applyAlignment="1">
      <alignment/>
      <protection/>
    </xf>
    <xf numFmtId="49" fontId="31"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22" xfId="136" applyNumberFormat="1" applyFont="1" applyFill="1" applyBorder="1" applyAlignment="1">
      <alignment/>
      <protection/>
    </xf>
    <xf numFmtId="49" fontId="5" fillId="0" borderId="22" xfId="136" applyNumberFormat="1" applyFont="1" applyFill="1" applyBorder="1" applyAlignment="1">
      <alignment horizontal="center"/>
      <protection/>
    </xf>
    <xf numFmtId="49" fontId="0" fillId="0" borderId="0" xfId="136" applyNumberFormat="1" applyFill="1" applyBorder="1">
      <alignment/>
      <protection/>
    </xf>
    <xf numFmtId="49" fontId="6" fillId="0" borderId="20" xfId="136" applyNumberFormat="1" applyFont="1" applyFill="1" applyBorder="1" applyAlignment="1">
      <alignment horizontal="center" vertical="center" wrapText="1"/>
      <protection/>
    </xf>
    <xf numFmtId="49" fontId="19" fillId="0" borderId="20" xfId="136" applyNumberFormat="1" applyFont="1" applyFill="1" applyBorder="1" applyAlignment="1">
      <alignment horizontal="center" vertical="center" wrapText="1"/>
      <protection/>
    </xf>
    <xf numFmtId="3" fontId="29" fillId="3" borderId="20" xfId="136" applyNumberFormat="1" applyFont="1" applyFill="1" applyBorder="1" applyAlignment="1">
      <alignment horizontal="center" vertical="center" wrapText="1"/>
      <protection/>
    </xf>
    <xf numFmtId="3" fontId="69" fillId="3" borderId="20" xfId="136" applyNumberFormat="1" applyFont="1" applyFill="1" applyBorder="1" applyAlignment="1">
      <alignment horizontal="center" vertical="center" wrapText="1"/>
      <protection/>
    </xf>
    <xf numFmtId="3" fontId="6" fillId="44" borderId="20"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 fillId="0" borderId="20" xfId="136" applyNumberFormat="1" applyFont="1" applyFill="1" applyBorder="1" applyAlignment="1">
      <alignment horizontal="left"/>
      <protection/>
    </xf>
    <xf numFmtId="3" fontId="5" fillId="44" borderId="20" xfId="136" applyNumberFormat="1" applyFont="1" applyFill="1" applyBorder="1" applyAlignment="1">
      <alignment horizontal="center" vertical="center" wrapText="1"/>
      <protection/>
    </xf>
    <xf numFmtId="3" fontId="5" fillId="0" borderId="20" xfId="136" applyNumberFormat="1" applyFont="1" applyFill="1" applyBorder="1" applyAlignment="1">
      <alignment horizontal="center" vertical="center" wrapText="1"/>
      <protection/>
    </xf>
    <xf numFmtId="9" fontId="0" fillId="0" borderId="0" xfId="147" applyFont="1" applyFill="1" applyAlignment="1">
      <alignment/>
    </xf>
    <xf numFmtId="49" fontId="7" fillId="44" borderId="23" xfId="136" applyNumberFormat="1" applyFont="1" applyFill="1" applyBorder="1" applyAlignment="1">
      <alignment horizontal="center"/>
      <protection/>
    </xf>
    <xf numFmtId="49" fontId="7" fillId="44" borderId="20" xfId="136" applyNumberFormat="1" applyFont="1" applyFill="1" applyBorder="1" applyAlignment="1">
      <alignment horizontal="left"/>
      <protection/>
    </xf>
    <xf numFmtId="49" fontId="4" fillId="0" borderId="23" xfId="136" applyNumberFormat="1" applyFont="1" applyFill="1" applyBorder="1" applyAlignment="1">
      <alignment horizontal="center"/>
      <protection/>
    </xf>
    <xf numFmtId="49" fontId="4" fillId="47" borderId="20" xfId="136" applyNumberFormat="1" applyFont="1" applyFill="1" applyBorder="1" applyAlignment="1">
      <alignment horizontal="left"/>
      <protection/>
    </xf>
    <xf numFmtId="3" fontId="5" fillId="47" borderId="20" xfId="136" applyNumberFormat="1" applyFont="1" applyFill="1" applyBorder="1" applyAlignment="1">
      <alignment horizontal="center" vertical="center" wrapText="1"/>
      <protection/>
    </xf>
    <xf numFmtId="49" fontId="5" fillId="47" borderId="20" xfId="136" applyNumberFormat="1" applyFont="1" applyFill="1" applyBorder="1" applyAlignment="1">
      <alignment horizontal="left"/>
      <protection/>
    </xf>
    <xf numFmtId="49" fontId="6" fillId="0" borderId="19" xfId="136" applyNumberFormat="1" applyFont="1" applyFill="1" applyBorder="1" applyAlignment="1">
      <alignment horizontal="center"/>
      <protection/>
    </xf>
    <xf numFmtId="49" fontId="6" fillId="0" borderId="19" xfId="136" applyNumberFormat="1" applyFont="1" applyFill="1" applyBorder="1" applyAlignment="1">
      <alignment horizontal="left"/>
      <protection/>
    </xf>
    <xf numFmtId="3" fontId="5" fillId="0" borderId="19"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70" fillId="0" borderId="0" xfId="136" applyNumberFormat="1" applyFont="1" applyFill="1">
      <alignment/>
      <protection/>
    </xf>
    <xf numFmtId="49" fontId="4" fillId="0" borderId="0" xfId="136" applyNumberFormat="1" applyFont="1" applyFill="1">
      <alignment/>
      <protection/>
    </xf>
    <xf numFmtId="49" fontId="0" fillId="47" borderId="0" xfId="136" applyNumberFormat="1" applyFont="1" applyFill="1">
      <alignment/>
      <protection/>
    </xf>
    <xf numFmtId="49" fontId="3" fillId="47"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20" xfId="136" applyNumberFormat="1" applyFont="1" applyBorder="1" applyAlignment="1">
      <alignment horizontal="center"/>
      <protection/>
    </xf>
    <xf numFmtId="3" fontId="4" fillId="4" borderId="20" xfId="137" applyNumberFormat="1" applyFont="1" applyFill="1" applyBorder="1" applyAlignment="1">
      <alignment horizontal="center" vertical="center"/>
      <protection/>
    </xf>
    <xf numFmtId="3" fontId="32" fillId="47" borderId="20" xfId="136" applyNumberFormat="1" applyFont="1" applyFill="1" applyBorder="1" applyAlignment="1">
      <alignment horizontal="center" vertical="center"/>
      <protection/>
    </xf>
    <xf numFmtId="3" fontId="17" fillId="3" borderId="20" xfId="136" applyNumberFormat="1" applyFont="1" applyFill="1" applyBorder="1" applyAlignment="1">
      <alignment horizontal="center" vertical="center"/>
      <protection/>
    </xf>
    <xf numFmtId="3" fontId="34" fillId="3"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 borderId="20" xfId="137" applyNumberFormat="1" applyFont="1" applyFill="1" applyBorder="1" applyAlignment="1">
      <alignment horizontal="center"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3" fontId="4" fillId="47" borderId="20" xfId="136" applyNumberFormat="1" applyFont="1" applyFill="1" applyBorder="1" applyAlignment="1">
      <alignment horizontal="center" vertical="center"/>
      <protection/>
    </xf>
    <xf numFmtId="3" fontId="4" fillId="44" borderId="20" xfId="136" applyNumberFormat="1" applyFont="1" applyFill="1" applyBorder="1" applyAlignment="1">
      <alignment horizontal="center" vertical="center"/>
      <protection/>
    </xf>
    <xf numFmtId="49" fontId="4"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20" xfId="136" applyNumberFormat="1" applyFont="1" applyFill="1" applyBorder="1" applyAlignment="1">
      <alignment horizontal="center" vertical="center"/>
      <protection/>
    </xf>
    <xf numFmtId="3" fontId="4" fillId="47" borderId="20" xfId="137" applyNumberFormat="1" applyFont="1" applyFill="1" applyBorder="1" applyAlignment="1">
      <alignment horizontal="center" vertical="center"/>
      <protection/>
    </xf>
    <xf numFmtId="49" fontId="4" fillId="47" borderId="23" xfId="136" applyNumberFormat="1" applyFont="1" applyFill="1" applyBorder="1" applyAlignment="1">
      <alignment horizontal="center" vertical="center"/>
      <protection/>
    </xf>
    <xf numFmtId="9" fontId="20" fillId="0" borderId="0" xfId="147" applyFont="1" applyAlignment="1">
      <alignment vertical="center"/>
    </xf>
    <xf numFmtId="49" fontId="4" fillId="0" borderId="0" xfId="136" applyNumberFormat="1" applyFont="1" applyBorder="1" applyAlignment="1">
      <alignment horizontal="center"/>
      <protection/>
    </xf>
    <xf numFmtId="49" fontId="4"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47" borderId="19" xfId="137" applyNumberFormat="1" applyFont="1" applyFill="1" applyBorder="1" applyAlignment="1">
      <alignment horizontal="center" vertical="center"/>
      <protection/>
    </xf>
    <xf numFmtId="9" fontId="0" fillId="0" borderId="0" xfId="147" applyFont="1" applyAlignment="1">
      <alignment/>
    </xf>
    <xf numFmtId="49" fontId="28" fillId="0" borderId="0" xfId="136" applyNumberFormat="1" applyFont="1" applyBorder="1" applyAlignment="1">
      <alignment wrapText="1"/>
      <protection/>
    </xf>
    <xf numFmtId="3" fontId="4" fillId="47" borderId="0" xfId="137" applyNumberFormat="1" applyFont="1" applyFill="1" applyBorder="1" applyAlignment="1">
      <alignment horizontal="center" vertical="center"/>
      <protection/>
    </xf>
    <xf numFmtId="49" fontId="28" fillId="0" borderId="0" xfId="136" applyNumberFormat="1" applyFont="1" applyAlignment="1">
      <alignment wrapText="1"/>
      <protection/>
    </xf>
    <xf numFmtId="49" fontId="37" fillId="0" borderId="0" xfId="136" applyNumberFormat="1" applyFont="1">
      <alignment/>
      <protection/>
    </xf>
    <xf numFmtId="49" fontId="37" fillId="0" borderId="0" xfId="136" applyNumberFormat="1" applyFont="1" applyAlignment="1">
      <alignment wrapText="1"/>
      <protection/>
    </xf>
    <xf numFmtId="49" fontId="3" fillId="47" borderId="0" xfId="136" applyNumberFormat="1" applyFont="1" applyFill="1" applyAlignment="1">
      <alignment/>
      <protection/>
    </xf>
    <xf numFmtId="49" fontId="72" fillId="0" borderId="0" xfId="136" applyNumberFormat="1" applyFont="1">
      <alignment/>
      <protection/>
    </xf>
    <xf numFmtId="49" fontId="13" fillId="0" borderId="0" xfId="136" applyNumberFormat="1" applyFont="1" applyBorder="1" applyAlignment="1">
      <alignment wrapText="1"/>
      <protection/>
    </xf>
    <xf numFmtId="49" fontId="0" fillId="0" borderId="0" xfId="138" applyNumberFormat="1" applyFont="1" applyAlignment="1">
      <alignment horizontal="left"/>
      <protection/>
    </xf>
    <xf numFmtId="49" fontId="14" fillId="0" borderId="0" xfId="138" applyNumberFormat="1" applyFont="1" applyAlignment="1">
      <alignment wrapText="1"/>
      <protection/>
    </xf>
    <xf numFmtId="49" fontId="3" fillId="47" borderId="0" xfId="138" applyNumberFormat="1" applyFont="1" applyFill="1" applyBorder="1" applyAlignment="1">
      <alignment horizontal="left"/>
      <protection/>
    </xf>
    <xf numFmtId="49" fontId="0" fillId="47" borderId="0" xfId="138" applyNumberFormat="1" applyFont="1" applyFill="1" applyBorder="1" applyAlignment="1">
      <alignment horizontal="left"/>
      <protection/>
    </xf>
    <xf numFmtId="49" fontId="26" fillId="0" borderId="0" xfId="138" applyNumberFormat="1" applyFont="1">
      <alignment/>
      <protection/>
    </xf>
    <xf numFmtId="49" fontId="0" fillId="47" borderId="0" xfId="138" applyNumberFormat="1" applyFont="1" applyFill="1" applyBorder="1" applyAlignment="1">
      <alignment/>
      <protection/>
    </xf>
    <xf numFmtId="49" fontId="3" fillId="0" borderId="0" xfId="138" applyNumberFormat="1" applyFont="1" applyBorder="1" applyAlignment="1">
      <alignment horizontal="left"/>
      <protection/>
    </xf>
    <xf numFmtId="49" fontId="0" fillId="0" borderId="0" xfId="138" applyNumberFormat="1" applyFont="1" applyBorder="1" applyAlignment="1">
      <alignment horizontal="left"/>
      <protection/>
    </xf>
    <xf numFmtId="49" fontId="0" fillId="0" borderId="0" xfId="138" applyNumberFormat="1" applyFont="1" applyBorder="1" applyAlignment="1">
      <alignment/>
      <protection/>
    </xf>
    <xf numFmtId="49" fontId="18" fillId="0" borderId="22" xfId="138" applyNumberFormat="1" applyFont="1" applyBorder="1" applyAlignment="1">
      <alignment horizontal="left"/>
      <protection/>
    </xf>
    <xf numFmtId="49" fontId="3" fillId="0" borderId="22" xfId="138" applyNumberFormat="1" applyFont="1" applyBorder="1" applyAlignment="1">
      <alignment horizontal="left"/>
      <protection/>
    </xf>
    <xf numFmtId="49" fontId="26" fillId="0" borderId="0" xfId="138" applyNumberFormat="1" applyFont="1" applyFill="1">
      <alignment/>
      <protection/>
    </xf>
    <xf numFmtId="49" fontId="26" fillId="0" borderId="0" xfId="138" applyNumberFormat="1" applyFont="1" applyAlignment="1">
      <alignment vertical="center"/>
      <protection/>
    </xf>
    <xf numFmtId="49" fontId="6" fillId="47" borderId="20" xfId="138" applyNumberFormat="1" applyFont="1" applyFill="1" applyBorder="1" applyAlignment="1">
      <alignment horizontal="left" vertical="center"/>
      <protection/>
    </xf>
    <xf numFmtId="49" fontId="1" fillId="0" borderId="0" xfId="138" applyNumberFormat="1" applyFont="1">
      <alignment/>
      <protection/>
    </xf>
    <xf numFmtId="49" fontId="28" fillId="0" borderId="0" xfId="138" applyNumberFormat="1" applyFont="1" applyBorder="1" applyAlignment="1">
      <alignment/>
      <protection/>
    </xf>
    <xf numFmtId="49" fontId="79" fillId="0" borderId="0" xfId="138" applyNumberFormat="1" applyFont="1">
      <alignment/>
      <protection/>
    </xf>
    <xf numFmtId="49" fontId="25" fillId="0" borderId="0" xfId="138" applyNumberFormat="1" applyFont="1" applyBorder="1" applyAlignment="1">
      <alignment/>
      <protection/>
    </xf>
    <xf numFmtId="49" fontId="5" fillId="0" borderId="0" xfId="138" applyNumberFormat="1" applyFont="1">
      <alignment/>
      <protection/>
    </xf>
    <xf numFmtId="49" fontId="28" fillId="0" borderId="0" xfId="138" applyNumberFormat="1" applyFont="1" applyAlignment="1">
      <alignment horizontal="center"/>
      <protection/>
    </xf>
    <xf numFmtId="49" fontId="28" fillId="0" borderId="0" xfId="138" applyNumberFormat="1" applyFont="1">
      <alignment/>
      <protection/>
    </xf>
    <xf numFmtId="49" fontId="79" fillId="0" borderId="0" xfId="138" applyNumberFormat="1" applyFont="1" applyAlignment="1">
      <alignment horizontal="center"/>
      <protection/>
    </xf>
    <xf numFmtId="49" fontId="13" fillId="0" borderId="0" xfId="138" applyNumberFormat="1" applyFont="1" applyBorder="1" applyAlignment="1">
      <alignment wrapText="1"/>
      <protection/>
    </xf>
    <xf numFmtId="49" fontId="81" fillId="0" borderId="0" xfId="138" applyNumberFormat="1" applyFont="1">
      <alignment/>
      <protection/>
    </xf>
    <xf numFmtId="9" fontId="26" fillId="0" borderId="0" xfId="147" applyFont="1" applyAlignment="1">
      <alignment/>
    </xf>
    <xf numFmtId="3" fontId="0" fillId="47" borderId="0" xfId="138" applyNumberFormat="1" applyFont="1" applyFill="1" applyBorder="1" applyAlignment="1">
      <alignment/>
      <protection/>
    </xf>
    <xf numFmtId="0" fontId="26" fillId="0" borderId="0" xfId="138">
      <alignment/>
      <protection/>
    </xf>
    <xf numFmtId="0" fontId="0" fillId="0" borderId="0" xfId="138" applyFont="1" applyAlignment="1">
      <alignment horizontal="left"/>
      <protection/>
    </xf>
    <xf numFmtId="0" fontId="0" fillId="0" borderId="0" xfId="138" applyFont="1" applyBorder="1" applyAlignment="1">
      <alignment/>
      <protection/>
    </xf>
    <xf numFmtId="0" fontId="0" fillId="0" borderId="0" xfId="138" applyFont="1" applyBorder="1" applyAlignment="1">
      <alignment horizontal="left"/>
      <protection/>
    </xf>
    <xf numFmtId="0" fontId="26" fillId="0" borderId="0" xfId="138" applyFont="1">
      <alignment/>
      <protection/>
    </xf>
    <xf numFmtId="0" fontId="6" fillId="0" borderId="20" xfId="138" applyFont="1" applyBorder="1" applyAlignment="1">
      <alignment horizontal="center" vertical="center"/>
      <protection/>
    </xf>
    <xf numFmtId="0" fontId="6" fillId="47" borderId="20" xfId="138" applyFont="1" applyFill="1" applyBorder="1" applyAlignment="1">
      <alignment horizontal="left" vertical="center"/>
      <protection/>
    </xf>
    <xf numFmtId="9" fontId="26" fillId="0" borderId="0" xfId="147" applyFont="1" applyAlignment="1">
      <alignment vertical="center"/>
    </xf>
    <xf numFmtId="0" fontId="5" fillId="0" borderId="23" xfId="138" applyFont="1" applyBorder="1" applyAlignment="1">
      <alignment horizontal="center" vertical="center"/>
      <protection/>
    </xf>
    <xf numFmtId="0" fontId="26" fillId="0" borderId="0" xfId="138" applyFont="1" applyAlignment="1">
      <alignment vertical="center"/>
      <protection/>
    </xf>
    <xf numFmtId="0" fontId="1" fillId="0" borderId="0" xfId="138" applyFont="1">
      <alignment/>
      <protection/>
    </xf>
    <xf numFmtId="0" fontId="25" fillId="0" borderId="0" xfId="138" applyFont="1" applyBorder="1" applyAlignment="1">
      <alignment horizontal="center" wrapText="1"/>
      <protection/>
    </xf>
    <xf numFmtId="0" fontId="28" fillId="0" borderId="0" xfId="138" applyFont="1" applyBorder="1" applyAlignment="1">
      <alignment wrapText="1"/>
      <protection/>
    </xf>
    <xf numFmtId="0" fontId="25" fillId="0" borderId="0" xfId="138" applyNumberFormat="1" applyFont="1" applyBorder="1" applyAlignment="1">
      <alignment/>
      <protection/>
    </xf>
    <xf numFmtId="0" fontId="79" fillId="0" borderId="0" xfId="138" applyFont="1">
      <alignment/>
      <protection/>
    </xf>
    <xf numFmtId="0" fontId="25" fillId="0" borderId="0" xfId="138" applyNumberFormat="1" applyFont="1" applyBorder="1" applyAlignment="1">
      <alignment horizontal="center"/>
      <protection/>
    </xf>
    <xf numFmtId="0" fontId="5" fillId="0" borderId="0" xfId="138" applyFont="1">
      <alignment/>
      <protection/>
    </xf>
    <xf numFmtId="0" fontId="28" fillId="0" borderId="0" xfId="138" applyFont="1">
      <alignment/>
      <protection/>
    </xf>
    <xf numFmtId="0" fontId="25" fillId="0" borderId="0" xfId="136" applyFont="1" applyAlignment="1">
      <alignment/>
      <protection/>
    </xf>
    <xf numFmtId="49" fontId="19" fillId="0" borderId="0" xfId="138" applyNumberFormat="1" applyFont="1">
      <alignment/>
      <protection/>
    </xf>
    <xf numFmtId="49" fontId="4" fillId="47" borderId="0" xfId="138" applyNumberFormat="1" applyFont="1" applyFill="1" applyBorder="1" applyAlignment="1">
      <alignment horizontal="left"/>
      <protection/>
    </xf>
    <xf numFmtId="49" fontId="4" fillId="0" borderId="0" xfId="138" applyNumberFormat="1" applyFont="1" applyBorder="1" applyAlignment="1">
      <alignment horizontal="left"/>
      <protection/>
    </xf>
    <xf numFmtId="49" fontId="0" fillId="0" borderId="22" xfId="138" applyNumberFormat="1" applyFont="1" applyBorder="1" applyAlignment="1">
      <alignment/>
      <protection/>
    </xf>
    <xf numFmtId="49" fontId="6" fillId="0" borderId="20" xfId="138" applyNumberFormat="1" applyFont="1" applyFill="1" applyBorder="1" applyAlignment="1">
      <alignment horizontal="center" vertical="center" wrapText="1"/>
      <protection/>
    </xf>
    <xf numFmtId="49" fontId="5" fillId="0" borderId="24" xfId="138" applyNumberFormat="1" applyFont="1" applyFill="1" applyBorder="1">
      <alignment/>
      <protection/>
    </xf>
    <xf numFmtId="49" fontId="5" fillId="0" borderId="0" xfId="138" applyNumberFormat="1" applyFont="1" applyFill="1">
      <alignment/>
      <protection/>
    </xf>
    <xf numFmtId="49" fontId="24" fillId="0" borderId="0" xfId="138" applyNumberFormat="1" applyFont="1" applyFill="1">
      <alignment/>
      <protection/>
    </xf>
    <xf numFmtId="49" fontId="6" fillId="0" borderId="25" xfId="138" applyNumberFormat="1" applyFont="1" applyFill="1" applyBorder="1" applyAlignment="1">
      <alignment horizontal="center" vertical="center" wrapText="1"/>
      <protection/>
    </xf>
    <xf numFmtId="49" fontId="19" fillId="0" borderId="20" xfId="138" applyNumberFormat="1" applyFont="1" applyFill="1" applyBorder="1" applyAlignment="1">
      <alignment horizontal="center" vertical="center"/>
      <protection/>
    </xf>
    <xf numFmtId="49" fontId="19" fillId="0" borderId="20" xfId="138" applyNumberFormat="1" applyFont="1" applyBorder="1" applyAlignment="1">
      <alignment horizontal="center" vertical="center"/>
      <protection/>
    </xf>
    <xf numFmtId="49" fontId="5" fillId="0" borderId="0" xfId="138" applyNumberFormat="1" applyFont="1" applyAlignment="1">
      <alignment vertical="center"/>
      <protection/>
    </xf>
    <xf numFmtId="3" fontId="29" fillId="3" borderId="20" xfId="138" applyNumberFormat="1" applyFont="1" applyFill="1" applyBorder="1" applyAlignment="1">
      <alignment horizontal="center" vertical="center"/>
      <protection/>
    </xf>
    <xf numFmtId="3" fontId="69" fillId="3" borderId="20" xfId="138" applyNumberFormat="1" applyFont="1" applyFill="1" applyBorder="1" applyAlignment="1">
      <alignment horizontal="center" vertical="center"/>
      <protection/>
    </xf>
    <xf numFmtId="3" fontId="29" fillId="4" borderId="20" xfId="138" applyNumberFormat="1" applyFont="1" applyFill="1" applyBorder="1" applyAlignment="1">
      <alignment horizontal="center" vertical="center"/>
      <protection/>
    </xf>
    <xf numFmtId="3" fontId="6" fillId="44" borderId="20" xfId="138" applyNumberFormat="1" applyFont="1" applyFill="1" applyBorder="1" applyAlignment="1">
      <alignment horizontal="center" vertical="center"/>
      <protection/>
    </xf>
    <xf numFmtId="49" fontId="6" fillId="0" borderId="20" xfId="138" applyNumberFormat="1" applyFont="1" applyBorder="1" applyAlignment="1">
      <alignment horizontal="center" vertical="center"/>
      <protection/>
    </xf>
    <xf numFmtId="3" fontId="5" fillId="47" borderId="20" xfId="138" applyNumberFormat="1" applyFont="1" applyFill="1" applyBorder="1" applyAlignment="1">
      <alignment horizontal="center" vertical="center"/>
      <protection/>
    </xf>
    <xf numFmtId="49" fontId="6" fillId="0" borderId="23" xfId="138" applyNumberFormat="1" applyFont="1" applyBorder="1" applyAlignment="1">
      <alignment horizontal="center" vertical="center"/>
      <protection/>
    </xf>
    <xf numFmtId="49" fontId="5" fillId="0" borderId="23" xfId="138" applyNumberFormat="1" applyFont="1" applyBorder="1" applyAlignment="1">
      <alignment horizontal="center" vertical="center"/>
      <protection/>
    </xf>
    <xf numFmtId="3" fontId="5" fillId="0" borderId="20" xfId="138" applyNumberFormat="1" applyFont="1" applyBorder="1" applyAlignment="1">
      <alignment horizontal="center" vertical="center"/>
      <protection/>
    </xf>
    <xf numFmtId="49" fontId="87" fillId="0" borderId="0" xfId="138" applyNumberFormat="1" applyFont="1">
      <alignment/>
      <protection/>
    </xf>
    <xf numFmtId="49" fontId="26" fillId="0" borderId="0" xfId="138" applyNumberFormat="1">
      <alignment/>
      <protection/>
    </xf>
    <xf numFmtId="49" fontId="28" fillId="0" borderId="0" xfId="138" applyNumberFormat="1" applyFont="1" applyBorder="1" applyAlignment="1">
      <alignment wrapText="1"/>
      <protection/>
    </xf>
    <xf numFmtId="49" fontId="21" fillId="0" borderId="0" xfId="138" applyNumberFormat="1" applyFont="1">
      <alignment/>
      <protection/>
    </xf>
    <xf numFmtId="49" fontId="31" fillId="0" borderId="0" xfId="138" applyNumberFormat="1" applyFont="1">
      <alignment/>
      <protection/>
    </xf>
    <xf numFmtId="49" fontId="31" fillId="0" borderId="0" xfId="138" applyNumberFormat="1" applyFont="1" applyAlignment="1">
      <alignment horizontal="center"/>
      <protection/>
    </xf>
    <xf numFmtId="0" fontId="4" fillId="0" borderId="0" xfId="138" applyNumberFormat="1" applyFont="1" applyAlignment="1">
      <alignment horizontal="left"/>
      <protection/>
    </xf>
    <xf numFmtId="0" fontId="5" fillId="0" borderId="0" xfId="138" applyFont="1" applyAlignment="1">
      <alignment/>
      <protection/>
    </xf>
    <xf numFmtId="3" fontId="5" fillId="0" borderId="0" xfId="138" applyNumberFormat="1" applyFont="1">
      <alignment/>
      <protection/>
    </xf>
    <xf numFmtId="0" fontId="7" fillId="0" borderId="0" xfId="138" applyFont="1" applyBorder="1" applyAlignment="1">
      <alignment/>
      <protection/>
    </xf>
    <xf numFmtId="0" fontId="26" fillId="0" borderId="24" xfId="138" applyFont="1" applyBorder="1">
      <alignment/>
      <protection/>
    </xf>
    <xf numFmtId="0" fontId="26" fillId="0" borderId="0" xfId="138" applyFont="1" applyBorder="1">
      <alignment/>
      <protection/>
    </xf>
    <xf numFmtId="0" fontId="12" fillId="0" borderId="20" xfId="138" applyFont="1" applyBorder="1" applyAlignment="1">
      <alignment horizontal="center" vertical="center" wrapText="1"/>
      <protection/>
    </xf>
    <xf numFmtId="0" fontId="19" fillId="0" borderId="23" xfId="138" applyFont="1" applyFill="1" applyBorder="1" applyAlignment="1">
      <alignment horizontal="center" vertical="center"/>
      <protection/>
    </xf>
    <xf numFmtId="0" fontId="19" fillId="0" borderId="20" xfId="138" applyFont="1" applyFill="1" applyBorder="1" applyAlignment="1">
      <alignment horizontal="center" vertical="center"/>
      <protection/>
    </xf>
    <xf numFmtId="0" fontId="19" fillId="0" borderId="20" xfId="138" applyFont="1" applyBorder="1" applyAlignment="1">
      <alignment horizontal="center" vertical="center"/>
      <protection/>
    </xf>
    <xf numFmtId="3" fontId="20" fillId="3" borderId="20" xfId="138" applyNumberFormat="1" applyFont="1" applyFill="1" applyBorder="1" applyAlignment="1">
      <alignment horizontal="center" vertical="center"/>
      <protection/>
    </xf>
    <xf numFmtId="3" fontId="35" fillId="3" borderId="20" xfId="138" applyNumberFormat="1" applyFont="1" applyFill="1" applyBorder="1" applyAlignment="1">
      <alignment horizontal="center" vertical="center"/>
      <protection/>
    </xf>
    <xf numFmtId="3" fontId="3" fillId="44" borderId="23" xfId="138" applyNumberFormat="1" applyFont="1" applyFill="1" applyBorder="1" applyAlignment="1">
      <alignment horizontal="center" vertical="center"/>
      <protection/>
    </xf>
    <xf numFmtId="3" fontId="0" fillId="48" borderId="23" xfId="138" applyNumberFormat="1" applyFont="1" applyFill="1" applyBorder="1" applyAlignment="1">
      <alignment horizontal="center" vertical="center"/>
      <protection/>
    </xf>
    <xf numFmtId="3" fontId="0" fillId="0" borderId="20" xfId="138" applyNumberFormat="1" applyFont="1" applyBorder="1" applyAlignment="1">
      <alignment horizontal="center" vertical="center"/>
      <protection/>
    </xf>
    <xf numFmtId="3" fontId="0" fillId="0" borderId="26" xfId="138" applyNumberFormat="1" applyFont="1" applyBorder="1" applyAlignment="1">
      <alignment horizontal="center" vertical="center"/>
      <protection/>
    </xf>
    <xf numFmtId="0" fontId="6" fillId="0" borderId="23" xfId="138" applyFont="1" applyBorder="1" applyAlignment="1">
      <alignment horizontal="center" vertical="center"/>
      <protection/>
    </xf>
    <xf numFmtId="3" fontId="0" fillId="44" borderId="23" xfId="138" applyNumberFormat="1" applyFont="1" applyFill="1" applyBorder="1" applyAlignment="1">
      <alignment horizontal="center" vertical="center"/>
      <protection/>
    </xf>
    <xf numFmtId="3" fontId="0" fillId="47" borderId="20" xfId="138" applyNumberFormat="1" applyFont="1" applyFill="1" applyBorder="1" applyAlignment="1">
      <alignment horizontal="center" vertical="center"/>
      <protection/>
    </xf>
    <xf numFmtId="3" fontId="0" fillId="47" borderId="26" xfId="138" applyNumberFormat="1" applyFont="1" applyFill="1" applyBorder="1" applyAlignment="1">
      <alignment horizontal="center" vertical="center"/>
      <protection/>
    </xf>
    <xf numFmtId="0" fontId="28" fillId="0" borderId="0" xfId="138" applyNumberFormat="1" applyFont="1" applyBorder="1" applyAlignment="1">
      <alignment/>
      <protection/>
    </xf>
    <xf numFmtId="0" fontId="88" fillId="0" borderId="0" xfId="138" applyFont="1">
      <alignment/>
      <protection/>
    </xf>
    <xf numFmtId="0" fontId="16" fillId="0" borderId="0" xfId="138" applyFont="1">
      <alignment/>
      <protection/>
    </xf>
    <xf numFmtId="0" fontId="27" fillId="0" borderId="0" xfId="138" applyFont="1">
      <alignment/>
      <protection/>
    </xf>
    <xf numFmtId="0" fontId="13" fillId="0" borderId="0" xfId="138" applyFont="1">
      <alignment/>
      <protection/>
    </xf>
    <xf numFmtId="49" fontId="13" fillId="0" borderId="0" xfId="138" applyNumberFormat="1" applyFont="1">
      <alignment/>
      <protection/>
    </xf>
    <xf numFmtId="0" fontId="81" fillId="0" borderId="0" xfId="138" applyFont="1">
      <alignment/>
      <protection/>
    </xf>
    <xf numFmtId="49" fontId="18" fillId="0" borderId="0" xfId="138" applyNumberFormat="1" applyFont="1" applyBorder="1" applyAlignment="1">
      <alignment/>
      <protection/>
    </xf>
    <xf numFmtId="49" fontId="26" fillId="0" borderId="0" xfId="138" applyNumberFormat="1" applyFont="1" applyAlignment="1">
      <alignment horizontal="center"/>
      <protection/>
    </xf>
    <xf numFmtId="3" fontId="19" fillId="47" borderId="22" xfId="138" applyNumberFormat="1" applyFont="1" applyFill="1" applyBorder="1" applyAlignment="1">
      <alignment horizontal="center"/>
      <protection/>
    </xf>
    <xf numFmtId="49" fontId="5" fillId="0" borderId="22" xfId="138" applyNumberFormat="1" applyFont="1" applyBorder="1" applyAlignment="1">
      <alignment/>
      <protection/>
    </xf>
    <xf numFmtId="49" fontId="26" fillId="0" borderId="0" xfId="138" applyNumberFormat="1" applyFill="1">
      <alignment/>
      <protection/>
    </xf>
    <xf numFmtId="49" fontId="26" fillId="0" borderId="0" xfId="138" applyNumberFormat="1" applyFill="1" applyAlignment="1">
      <alignment vertical="center" wrapText="1"/>
      <protection/>
    </xf>
    <xf numFmtId="49" fontId="26" fillId="0" borderId="0" xfId="138" applyNumberFormat="1" applyAlignment="1">
      <alignment vertical="center"/>
      <protection/>
    </xf>
    <xf numFmtId="3" fontId="5" fillId="44" borderId="20" xfId="138" applyNumberFormat="1" applyFont="1" applyFill="1" applyBorder="1" applyAlignment="1">
      <alignment horizontal="center" vertical="center"/>
      <protection/>
    </xf>
    <xf numFmtId="3" fontId="26" fillId="0" borderId="20" xfId="138" applyNumberFormat="1" applyFont="1" applyBorder="1" applyAlignment="1">
      <alignment horizontal="center" vertical="center"/>
      <protection/>
    </xf>
    <xf numFmtId="0" fontId="5" fillId="0" borderId="20" xfId="138" applyFont="1" applyBorder="1" applyAlignment="1">
      <alignment horizontal="center" vertical="center"/>
      <protection/>
    </xf>
    <xf numFmtId="3" fontId="5" fillId="0" borderId="20" xfId="138" applyNumberFormat="1" applyFont="1" applyFill="1" applyBorder="1" applyAlignment="1">
      <alignment horizontal="center" vertical="center"/>
      <protection/>
    </xf>
    <xf numFmtId="3" fontId="26" fillId="0" borderId="20" xfId="138" applyNumberFormat="1" applyFont="1" applyFill="1" applyBorder="1" applyAlignment="1">
      <alignment horizontal="center" vertical="center"/>
      <protection/>
    </xf>
    <xf numFmtId="49" fontId="26" fillId="0" borderId="0" xfId="138" applyNumberFormat="1" applyAlignment="1">
      <alignment horizontal="center"/>
      <protection/>
    </xf>
    <xf numFmtId="49" fontId="72" fillId="0" borderId="0" xfId="138" applyNumberFormat="1" applyFont="1" applyAlignment="1">
      <alignment horizontal="left"/>
      <protection/>
    </xf>
    <xf numFmtId="49" fontId="31" fillId="0" borderId="0" xfId="138" applyNumberFormat="1" applyFont="1" applyAlignment="1">
      <alignment/>
      <protection/>
    </xf>
    <xf numFmtId="49" fontId="3" fillId="47" borderId="0" xfId="138" applyNumberFormat="1" applyFont="1" applyFill="1" applyBorder="1" applyAlignment="1">
      <alignment/>
      <protection/>
    </xf>
    <xf numFmtId="49" fontId="3" fillId="0" borderId="0" xfId="138" applyNumberFormat="1" applyFont="1" applyAlignment="1">
      <alignment/>
      <protection/>
    </xf>
    <xf numFmtId="49" fontId="3" fillId="0" borderId="0" xfId="138" applyNumberFormat="1" applyFont="1" applyBorder="1" applyAlignment="1">
      <alignment/>
      <protection/>
    </xf>
    <xf numFmtId="49" fontId="6" fillId="0" borderId="22" xfId="138" applyNumberFormat="1" applyFont="1" applyBorder="1" applyAlignment="1">
      <alignment/>
      <protection/>
    </xf>
    <xf numFmtId="3" fontId="19" fillId="0" borderId="20" xfId="138" applyNumberFormat="1" applyFont="1" applyBorder="1" applyAlignment="1">
      <alignment horizontal="center" vertical="center"/>
      <protection/>
    </xf>
    <xf numFmtId="49" fontId="26" fillId="47" borderId="0" xfId="138" applyNumberFormat="1" applyFont="1" applyFill="1" applyAlignment="1">
      <alignment vertical="center"/>
      <protection/>
    </xf>
    <xf numFmtId="3" fontId="26" fillId="47" borderId="20" xfId="138" applyNumberFormat="1" applyFont="1" applyFill="1" applyBorder="1" applyAlignment="1">
      <alignment horizontal="center" vertical="center"/>
      <protection/>
    </xf>
    <xf numFmtId="3" fontId="91" fillId="0" borderId="20" xfId="138" applyNumberFormat="1" applyFont="1" applyBorder="1" applyAlignment="1">
      <alignment horizontal="center" vertical="center"/>
      <protection/>
    </xf>
    <xf numFmtId="0" fontId="5" fillId="0" borderId="19" xfId="138" applyFont="1" applyFill="1" applyBorder="1" applyAlignment="1">
      <alignment horizontal="center" vertical="center"/>
      <protection/>
    </xf>
    <xf numFmtId="49" fontId="6" fillId="0" borderId="19" xfId="136" applyNumberFormat="1" applyFont="1" applyFill="1" applyBorder="1" applyAlignment="1">
      <alignment horizontal="left" vertical="center"/>
      <protection/>
    </xf>
    <xf numFmtId="3" fontId="5" fillId="0" borderId="19" xfId="138" applyNumberFormat="1" applyFont="1" applyFill="1" applyBorder="1" applyAlignment="1">
      <alignment horizontal="center" vertical="center"/>
      <protection/>
    </xf>
    <xf numFmtId="3" fontId="19" fillId="0" borderId="19" xfId="138" applyNumberFormat="1" applyFont="1" applyFill="1" applyBorder="1" applyAlignment="1">
      <alignment horizontal="center" vertical="center"/>
      <protection/>
    </xf>
    <xf numFmtId="3" fontId="26" fillId="0" borderId="19" xfId="138" applyNumberFormat="1" applyFont="1" applyFill="1" applyBorder="1" applyAlignment="1">
      <alignment vertical="center"/>
      <protection/>
    </xf>
    <xf numFmtId="3" fontId="92" fillId="0" borderId="19" xfId="138" applyNumberFormat="1" applyFont="1" applyFill="1" applyBorder="1" applyAlignment="1">
      <alignment vertical="center"/>
      <protection/>
    </xf>
    <xf numFmtId="49" fontId="31" fillId="0" borderId="0" xfId="138" applyNumberFormat="1" applyFont="1" applyBorder="1" applyAlignment="1">
      <alignment/>
      <protection/>
    </xf>
    <xf numFmtId="49" fontId="28" fillId="0" borderId="0" xfId="138" applyNumberFormat="1" applyFont="1" applyBorder="1" applyAlignment="1">
      <alignment horizontal="center"/>
      <protection/>
    </xf>
    <xf numFmtId="49" fontId="28" fillId="0" borderId="0" xfId="138" applyNumberFormat="1" applyFont="1" applyAlignment="1">
      <alignment/>
      <protection/>
    </xf>
    <xf numFmtId="0" fontId="5" fillId="47" borderId="0" xfId="138" applyFont="1" applyFill="1" applyBorder="1" applyAlignment="1">
      <alignment/>
      <protection/>
    </xf>
    <xf numFmtId="49" fontId="93" fillId="0" borderId="0" xfId="138" applyNumberFormat="1" applyFont="1">
      <alignment/>
      <protection/>
    </xf>
    <xf numFmtId="49" fontId="94" fillId="0" borderId="0" xfId="138" applyNumberFormat="1" applyFont="1">
      <alignment/>
      <protection/>
    </xf>
    <xf numFmtId="49" fontId="95" fillId="0" borderId="0" xfId="138" applyNumberFormat="1" applyFont="1" applyAlignment="1">
      <alignment horizontal="center"/>
      <protection/>
    </xf>
    <xf numFmtId="49" fontId="25" fillId="47" borderId="0" xfId="136" applyNumberFormat="1" applyFont="1" applyFill="1" applyAlignment="1">
      <alignment/>
      <protection/>
    </xf>
    <xf numFmtId="49" fontId="80" fillId="0" borderId="0" xfId="138" applyNumberFormat="1" applyFont="1">
      <alignment/>
      <protection/>
    </xf>
    <xf numFmtId="49" fontId="31" fillId="0" borderId="0" xfId="138" applyNumberFormat="1" applyFont="1" applyBorder="1" applyAlignment="1">
      <alignment wrapText="1"/>
      <protection/>
    </xf>
    <xf numFmtId="49" fontId="83" fillId="0" borderId="0" xfId="138" applyNumberFormat="1" applyFont="1">
      <alignment/>
      <protection/>
    </xf>
    <xf numFmtId="49" fontId="78" fillId="0" borderId="0" xfId="138" applyNumberFormat="1" applyFont="1">
      <alignment/>
      <protection/>
    </xf>
    <xf numFmtId="49" fontId="14" fillId="0" borderId="0" xfId="138" applyNumberFormat="1" applyFont="1" applyFill="1" applyAlignment="1">
      <alignment wrapText="1"/>
      <protection/>
    </xf>
    <xf numFmtId="49" fontId="0" fillId="0" borderId="0" xfId="138" applyNumberFormat="1" applyFont="1" applyFill="1" applyBorder="1" applyAlignment="1">
      <alignment/>
      <protection/>
    </xf>
    <xf numFmtId="49" fontId="3" fillId="0" borderId="0" xfId="138" applyNumberFormat="1" applyFont="1" applyFill="1" applyBorder="1" applyAlignment="1">
      <alignment/>
      <protection/>
    </xf>
    <xf numFmtId="49" fontId="96" fillId="0" borderId="0" xfId="138" applyNumberFormat="1" applyFont="1" applyFill="1">
      <alignment/>
      <protection/>
    </xf>
    <xf numFmtId="49" fontId="26" fillId="0" borderId="0" xfId="138" applyNumberFormat="1" applyFont="1" applyFill="1" applyAlignment="1">
      <alignment horizontal="center"/>
      <protection/>
    </xf>
    <xf numFmtId="49" fontId="19" fillId="0" borderId="0" xfId="138" applyNumberFormat="1" applyFont="1" applyFill="1" applyBorder="1" applyAlignment="1">
      <alignment/>
      <protection/>
    </xf>
    <xf numFmtId="49" fontId="6" fillId="0" borderId="0" xfId="138" applyNumberFormat="1" applyFont="1" applyFill="1" applyBorder="1" applyAlignment="1">
      <alignment/>
      <protection/>
    </xf>
    <xf numFmtId="49" fontId="82" fillId="0" borderId="0" xfId="138" applyNumberFormat="1" applyFont="1" applyFill="1">
      <alignment/>
      <protection/>
    </xf>
    <xf numFmtId="49" fontId="82" fillId="0" borderId="0" xfId="138" applyNumberFormat="1" applyFont="1" applyFill="1" applyAlignment="1">
      <alignment/>
      <protection/>
    </xf>
    <xf numFmtId="49" fontId="19" fillId="0" borderId="27" xfId="138" applyNumberFormat="1" applyFont="1" applyFill="1" applyBorder="1" applyAlignment="1">
      <alignment horizontal="center" vertical="center"/>
      <protection/>
    </xf>
    <xf numFmtId="3" fontId="6" fillId="44" borderId="27" xfId="138" applyNumberFormat="1" applyFont="1" applyFill="1" applyBorder="1" applyAlignment="1">
      <alignment horizontal="center" vertical="center"/>
      <protection/>
    </xf>
    <xf numFmtId="3" fontId="6" fillId="44" borderId="23" xfId="138" applyNumberFormat="1" applyFont="1" applyFill="1" applyBorder="1" applyAlignment="1">
      <alignment horizontal="center" vertical="center"/>
      <protection/>
    </xf>
    <xf numFmtId="49" fontId="3" fillId="0" borderId="0" xfId="138" applyNumberFormat="1" applyFont="1" applyAlignment="1">
      <alignment horizontal="center"/>
      <protection/>
    </xf>
    <xf numFmtId="49" fontId="25" fillId="0" borderId="0" xfId="138" applyNumberFormat="1" applyFont="1">
      <alignment/>
      <protection/>
    </xf>
    <xf numFmtId="49" fontId="3" fillId="0" borderId="0" xfId="138" applyNumberFormat="1" applyFont="1">
      <alignment/>
      <protection/>
    </xf>
    <xf numFmtId="49" fontId="28" fillId="0" borderId="0" xfId="138" applyNumberFormat="1" applyFont="1">
      <alignment/>
      <protection/>
    </xf>
    <xf numFmtId="3" fontId="3" fillId="47" borderId="0" xfId="138" applyNumberFormat="1" applyFont="1" applyFill="1" applyBorder="1" applyAlignment="1">
      <alignment/>
      <protection/>
    </xf>
    <xf numFmtId="0" fontId="3" fillId="0" borderId="0" xfId="138" applyFont="1">
      <alignment/>
      <protection/>
    </xf>
    <xf numFmtId="0" fontId="4" fillId="0" borderId="0" xfId="138" applyFont="1" applyBorder="1" applyAlignment="1">
      <alignment horizontal="left"/>
      <protection/>
    </xf>
    <xf numFmtId="3" fontId="0" fillId="0" borderId="0" xfId="138" applyNumberFormat="1" applyFont="1" applyAlignment="1">
      <alignment horizontal="left"/>
      <protection/>
    </xf>
    <xf numFmtId="0" fontId="13" fillId="0" borderId="0" xfId="138" applyFont="1" applyBorder="1" applyAlignment="1">
      <alignment/>
      <protection/>
    </xf>
    <xf numFmtId="0" fontId="7" fillId="0" borderId="20" xfId="138" applyFont="1" applyFill="1" applyBorder="1" applyAlignment="1">
      <alignment horizontal="center" vertical="center" wrapText="1"/>
      <protection/>
    </xf>
    <xf numFmtId="0" fontId="3" fillId="0" borderId="0" xfId="138" applyFont="1" applyFill="1" applyBorder="1">
      <alignment/>
      <protection/>
    </xf>
    <xf numFmtId="0" fontId="3" fillId="0" borderId="0" xfId="138" applyFont="1" applyFill="1">
      <alignment/>
      <protection/>
    </xf>
    <xf numFmtId="3" fontId="18" fillId="0" borderId="20" xfId="138" applyNumberFormat="1" applyFont="1" applyBorder="1" applyAlignment="1">
      <alignment horizontal="center" vertical="center"/>
      <protection/>
    </xf>
    <xf numFmtId="0" fontId="0" fillId="0" borderId="0" xfId="138" applyFont="1" applyAlignment="1">
      <alignment horizontal="center" vertical="center"/>
      <protection/>
    </xf>
    <xf numFmtId="3" fontId="4" fillId="44" borderId="20" xfId="138" applyNumberFormat="1" applyFont="1" applyFill="1" applyBorder="1" applyAlignment="1">
      <alignment horizontal="center" vertical="center"/>
      <protection/>
    </xf>
    <xf numFmtId="0" fontId="3" fillId="0" borderId="0" xfId="138" applyFont="1" applyAlignment="1">
      <alignment vertical="center"/>
      <protection/>
    </xf>
    <xf numFmtId="9" fontId="3" fillId="0" borderId="0" xfId="147" applyFont="1" applyAlignment="1">
      <alignment vertical="center"/>
    </xf>
    <xf numFmtId="0" fontId="3" fillId="0" borderId="0" xfId="138" applyFont="1" applyAlignment="1">
      <alignment horizontal="center"/>
      <protection/>
    </xf>
    <xf numFmtId="0" fontId="25" fillId="0" borderId="0" xfId="138" applyFont="1">
      <alignment/>
      <protection/>
    </xf>
    <xf numFmtId="0" fontId="72" fillId="0" borderId="0" xfId="138" applyFont="1" applyAlignment="1">
      <alignment horizontal="center"/>
      <protection/>
    </xf>
    <xf numFmtId="49" fontId="52" fillId="0" borderId="0" xfId="138" applyNumberFormat="1" applyFont="1">
      <alignment/>
      <protection/>
    </xf>
    <xf numFmtId="49" fontId="97" fillId="0" borderId="0" xfId="138" applyNumberFormat="1" applyFont="1" applyBorder="1" applyAlignment="1">
      <alignment wrapText="1"/>
      <protection/>
    </xf>
    <xf numFmtId="0" fontId="31" fillId="0" borderId="0" xfId="138"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2"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1" applyNumberFormat="1" applyFont="1" applyFill="1" applyBorder="1" applyAlignment="1">
      <alignment horizontal="center" vertical="center"/>
      <protection/>
    </xf>
    <xf numFmtId="3" fontId="57" fillId="47" borderId="20" xfId="135"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35" applyNumberFormat="1" applyFont="1" applyFill="1" applyBorder="1" applyAlignment="1" applyProtection="1">
      <alignment horizontal="center" vertical="center"/>
      <protection/>
    </xf>
    <xf numFmtId="10" fontId="57"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10" fontId="7" fillId="0" borderId="38" xfId="131" applyNumberFormat="1" applyFont="1" applyFill="1" applyBorder="1" applyAlignment="1">
      <alignment horizontal="right" vertical="center"/>
      <protection/>
    </xf>
    <xf numFmtId="49" fontId="4" fillId="0" borderId="0" xfId="0" applyNumberFormat="1" applyFont="1" applyFill="1" applyBorder="1" applyAlignment="1">
      <alignment/>
    </xf>
    <xf numFmtId="49" fontId="101" fillId="0" borderId="0" xfId="0" applyNumberFormat="1" applyFont="1" applyFill="1" applyBorder="1" applyAlignment="1">
      <alignment/>
    </xf>
    <xf numFmtId="49" fontId="102"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15" fillId="0" borderId="0" xfId="0" applyNumberFormat="1" applyFont="1" applyFill="1" applyAlignment="1">
      <alignment/>
    </xf>
    <xf numFmtId="49" fontId="18"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Fill="1" applyBorder="1" applyAlignment="1" applyProtection="1">
      <alignment horizontal="center" vertical="center"/>
      <protection/>
    </xf>
    <xf numFmtId="49" fontId="30" fillId="0" borderId="38"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49" fontId="0" fillId="0" borderId="0" xfId="0" applyNumberFormat="1" applyFill="1" applyBorder="1" applyAlignment="1">
      <alignment/>
    </xf>
    <xf numFmtId="0" fontId="5" fillId="0" borderId="40" xfId="135" applyNumberFormat="1" applyFont="1" applyFill="1" applyBorder="1" applyAlignment="1" applyProtection="1">
      <alignment horizontal="center" vertical="center"/>
      <protection/>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144" fillId="49" borderId="20" xfId="0" applyFont="1" applyFill="1" applyBorder="1" applyAlignment="1">
      <alignment/>
    </xf>
    <xf numFmtId="0" fontId="0" fillId="49" borderId="39" xfId="0" applyFont="1" applyFill="1" applyBorder="1" applyAlignment="1">
      <alignment/>
    </xf>
    <xf numFmtId="49" fontId="6" fillId="50" borderId="20" xfId="0" applyNumberFormat="1" applyFont="1" applyFill="1" applyBorder="1" applyAlignment="1" applyProtection="1">
      <alignment horizontal="center" vertical="center"/>
      <protection/>
    </xf>
    <xf numFmtId="49" fontId="6" fillId="50" borderId="20" xfId="0" applyNumberFormat="1" applyFont="1" applyFill="1" applyBorder="1" applyAlignment="1" applyProtection="1">
      <alignment vertical="center"/>
      <protection/>
    </xf>
    <xf numFmtId="49" fontId="5" fillId="51" borderId="20" xfId="0" applyNumberFormat="1" applyFont="1" applyFill="1" applyBorder="1" applyAlignment="1" applyProtection="1">
      <alignment horizontal="center" vertical="center"/>
      <protection/>
    </xf>
    <xf numFmtId="49" fontId="5" fillId="47" borderId="20" xfId="139" applyNumberFormat="1" applyFont="1" applyFill="1" applyBorder="1" applyAlignment="1" applyProtection="1">
      <alignment vertical="center"/>
      <protection/>
    </xf>
    <xf numFmtId="49" fontId="6" fillId="52" borderId="20" xfId="0" applyNumberFormat="1" applyFont="1" applyFill="1" applyBorder="1" applyAlignment="1" applyProtection="1">
      <alignment horizontal="center" vertical="center"/>
      <protection/>
    </xf>
    <xf numFmtId="49" fontId="6" fillId="52" borderId="20" xfId="0" applyNumberFormat="1" applyFont="1" applyFill="1" applyBorder="1" applyAlignment="1" applyProtection="1">
      <alignment vertical="center"/>
      <protection/>
    </xf>
    <xf numFmtId="49" fontId="4" fillId="51"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protection/>
    </xf>
    <xf numFmtId="49" fontId="5" fillId="0"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wrapText="1"/>
      <protection/>
    </xf>
    <xf numFmtId="49" fontId="104" fillId="47" borderId="20" xfId="0" applyNumberFormat="1" applyFont="1" applyFill="1" applyBorder="1" applyAlignment="1" applyProtection="1">
      <alignment vertical="center"/>
      <protection/>
    </xf>
    <xf numFmtId="0" fontId="5" fillId="0" borderId="26" xfId="0" applyFont="1" applyFill="1" applyBorder="1" applyAlignment="1" applyProtection="1">
      <alignment horizontal="left" vertical="center" wrapText="1"/>
      <protection locked="0"/>
    </xf>
    <xf numFmtId="49" fontId="105" fillId="0" borderId="20" xfId="0" applyNumberFormat="1" applyFont="1" applyFill="1" applyBorder="1" applyAlignment="1" applyProtection="1">
      <alignment vertical="center"/>
      <protection/>
    </xf>
    <xf numFmtId="49" fontId="105" fillId="0" borderId="20" xfId="0" applyNumberFormat="1" applyFont="1" applyFill="1" applyBorder="1" applyAlignment="1">
      <alignment/>
    </xf>
    <xf numFmtId="49" fontId="6" fillId="51" borderId="20" xfId="0" applyNumberFormat="1" applyFont="1" applyFill="1" applyBorder="1" applyAlignment="1" applyProtection="1">
      <alignment horizontal="center" vertical="center"/>
      <protection/>
    </xf>
    <xf numFmtId="49" fontId="4" fillId="47" borderId="20" xfId="139" applyNumberFormat="1" applyFont="1" applyFill="1" applyBorder="1" applyAlignment="1" applyProtection="1">
      <alignment vertical="center"/>
      <protection/>
    </xf>
    <xf numFmtId="49" fontId="6" fillId="51" borderId="20" xfId="0" applyNumberFormat="1" applyFont="1" applyFill="1" applyBorder="1" applyAlignment="1" applyProtection="1">
      <alignment vertical="center"/>
      <protection/>
    </xf>
    <xf numFmtId="49" fontId="4" fillId="0" borderId="20" xfId="0" applyNumberFormat="1" applyFont="1" applyFill="1" applyBorder="1" applyAlignment="1" applyProtection="1">
      <alignment vertical="center"/>
      <protection/>
    </xf>
    <xf numFmtId="49" fontId="7" fillId="52" borderId="20" xfId="0" applyNumberFormat="1" applyFont="1" applyFill="1" applyBorder="1" applyAlignment="1" applyProtection="1">
      <alignment vertical="center"/>
      <protection/>
    </xf>
    <xf numFmtId="49" fontId="103" fillId="0" borderId="20" xfId="0" applyNumberFormat="1" applyFont="1" applyFill="1" applyBorder="1" applyAlignment="1" applyProtection="1">
      <alignment vertical="center"/>
      <protection/>
    </xf>
    <xf numFmtId="49" fontId="4" fillId="47" borderId="20" xfId="0" applyNumberFormat="1" applyFont="1" applyFill="1" applyBorder="1" applyAlignment="1" applyProtection="1">
      <alignment vertical="center" wrapText="1"/>
      <protection/>
    </xf>
    <xf numFmtId="49" fontId="105" fillId="47" borderId="20" xfId="0" applyNumberFormat="1" applyFont="1" applyFill="1" applyBorder="1" applyAlignment="1" applyProtection="1">
      <alignment vertical="center"/>
      <protection/>
    </xf>
    <xf numFmtId="0" fontId="4" fillId="0" borderId="26" xfId="0" applyFont="1" applyFill="1" applyBorder="1" applyAlignment="1" applyProtection="1">
      <alignment horizontal="left" vertical="center" wrapText="1"/>
      <protection locked="0"/>
    </xf>
    <xf numFmtId="49" fontId="3" fillId="50" borderId="26" xfId="0" applyNumberFormat="1" applyFont="1" applyFill="1" applyBorder="1" applyAlignment="1" applyProtection="1">
      <alignment horizontal="center" vertical="center" wrapText="1"/>
      <protection/>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10" fontId="7" fillId="50" borderId="38" xfId="131" applyNumberFormat="1" applyFont="1" applyFill="1" applyBorder="1" applyAlignment="1">
      <alignment horizontal="right" vertical="center"/>
      <protection/>
    </xf>
    <xf numFmtId="49" fontId="7" fillId="50" borderId="20" xfId="0" applyNumberFormat="1" applyFont="1" applyFill="1" applyBorder="1" applyAlignment="1" applyProtection="1">
      <alignment vertical="center"/>
      <protection/>
    </xf>
    <xf numFmtId="0" fontId="0" fillId="49" borderId="20" xfId="0" applyFont="1" applyFill="1" applyBorder="1" applyAlignment="1">
      <alignment/>
    </xf>
    <xf numFmtId="41" fontId="7" fillId="50" borderId="20" xfId="97" applyFont="1" applyFill="1" applyBorder="1" applyAlignment="1">
      <alignment/>
    </xf>
    <xf numFmtId="41" fontId="145" fillId="50" borderId="20" xfId="97" applyFont="1" applyFill="1" applyBorder="1" applyAlignment="1">
      <alignment/>
    </xf>
    <xf numFmtId="41" fontId="145" fillId="52" borderId="20" xfId="97" applyFont="1" applyFill="1" applyBorder="1" applyAlignment="1">
      <alignment/>
    </xf>
    <xf numFmtId="41" fontId="146" fillId="50" borderId="20" xfId="97" applyFont="1" applyFill="1" applyBorder="1" applyAlignment="1">
      <alignment/>
    </xf>
    <xf numFmtId="41" fontId="147" fillId="50" borderId="20" xfId="97" applyFont="1" applyFill="1" applyBorder="1" applyAlignment="1">
      <alignment/>
    </xf>
    <xf numFmtId="41" fontId="147" fillId="52" borderId="20" xfId="97" applyFont="1" applyFill="1" applyBorder="1" applyAlignment="1">
      <alignment/>
    </xf>
    <xf numFmtId="49" fontId="3" fillId="50" borderId="25" xfId="0" applyNumberFormat="1" applyFont="1" applyFill="1" applyBorder="1" applyAlignment="1" applyProtection="1">
      <alignment horizontal="center" vertical="center" wrapText="1"/>
      <protection/>
    </xf>
    <xf numFmtId="0" fontId="24" fillId="0" borderId="20" xfId="140" applyFont="1" applyFill="1" applyBorder="1" applyAlignment="1">
      <alignment vertical="center"/>
      <protection/>
    </xf>
    <xf numFmtId="0" fontId="8" fillId="0" borderId="20" xfId="140" applyFont="1" applyBorder="1" applyAlignment="1">
      <alignment horizontal="left" vertical="center"/>
      <protection/>
    </xf>
    <xf numFmtId="41" fontId="4" fillId="50" borderId="20" xfId="97" applyFont="1" applyFill="1" applyBorder="1" applyAlignment="1">
      <alignment/>
    </xf>
    <xf numFmtId="41" fontId="147" fillId="52" borderId="20" xfId="97" applyFont="1" applyFill="1" applyBorder="1" applyAlignment="1">
      <alignment horizontal="right"/>
    </xf>
    <xf numFmtId="41" fontId="145" fillId="52" borderId="20" xfId="97" applyFont="1" applyFill="1" applyBorder="1" applyAlignment="1">
      <alignment horizontal="right"/>
    </xf>
    <xf numFmtId="0" fontId="4" fillId="0" borderId="20" xfId="140" applyFont="1" applyFill="1" applyBorder="1" applyAlignment="1">
      <alignment vertical="center"/>
      <protection/>
    </xf>
    <xf numFmtId="10" fontId="24" fillId="51" borderId="38" xfId="131" applyNumberFormat="1" applyFont="1" applyFill="1" applyBorder="1" applyAlignment="1">
      <alignment horizontal="right" vertical="center"/>
      <protection/>
    </xf>
    <xf numFmtId="49" fontId="0" fillId="51" borderId="0" xfId="0" applyNumberFormat="1" applyFont="1" applyFill="1" applyAlignment="1">
      <alignment/>
    </xf>
    <xf numFmtId="49" fontId="0" fillId="51" borderId="0" xfId="0" applyNumberFormat="1" applyFont="1" applyFill="1" applyAlignment="1">
      <alignment/>
    </xf>
    <xf numFmtId="49" fontId="0" fillId="51" borderId="0" xfId="0" applyNumberFormat="1" applyFont="1" applyFill="1" applyAlignment="1">
      <alignment/>
    </xf>
    <xf numFmtId="10" fontId="5" fillId="51" borderId="38" xfId="131" applyNumberFormat="1" applyFont="1" applyFill="1" applyBorder="1" applyAlignment="1">
      <alignment horizontal="right" vertical="center"/>
      <protection/>
    </xf>
    <xf numFmtId="49" fontId="105" fillId="0" borderId="20" xfId="0" applyNumberFormat="1" applyFont="1" applyFill="1" applyBorder="1" applyAlignment="1" applyProtection="1">
      <alignment horizontal="right" vertical="center"/>
      <protection/>
    </xf>
    <xf numFmtId="41" fontId="147" fillId="50" borderId="20" xfId="97" applyFont="1" applyFill="1" applyBorder="1" applyAlignment="1">
      <alignment horizontal="right"/>
    </xf>
    <xf numFmtId="41" fontId="5" fillId="50" borderId="20" xfId="97" applyFont="1" applyFill="1" applyBorder="1" applyAlignment="1">
      <alignment horizontal="right"/>
    </xf>
    <xf numFmtId="41" fontId="4" fillId="51" borderId="20" xfId="97" applyFont="1" applyFill="1" applyBorder="1" applyAlignment="1">
      <alignment horizontal="right"/>
    </xf>
    <xf numFmtId="10" fontId="7" fillId="51" borderId="38" xfId="131" applyNumberFormat="1" applyFont="1" applyFill="1" applyBorder="1" applyAlignment="1">
      <alignment horizontal="right" vertical="center"/>
      <protection/>
    </xf>
    <xf numFmtId="41" fontId="4" fillId="51" borderId="20" xfId="97" applyFont="1" applyFill="1" applyBorder="1" applyAlignment="1" applyProtection="1">
      <alignment horizontal="right" vertical="center"/>
      <protection/>
    </xf>
    <xf numFmtId="194" fontId="4" fillId="47" borderId="20" xfId="96" applyNumberFormat="1" applyFont="1" applyFill="1" applyBorder="1" applyAlignment="1">
      <alignment horizontal="right"/>
    </xf>
    <xf numFmtId="41" fontId="145" fillId="50" borderId="20" xfId="97" applyFont="1" applyFill="1" applyBorder="1" applyAlignment="1">
      <alignment horizontal="right"/>
    </xf>
    <xf numFmtId="194" fontId="4" fillId="0" borderId="20" xfId="96" applyNumberFormat="1" applyFont="1" applyFill="1" applyBorder="1" applyAlignment="1" applyProtection="1">
      <alignment horizontal="right" vertical="center"/>
      <protection/>
    </xf>
    <xf numFmtId="194" fontId="4" fillId="51" borderId="20" xfId="96" applyNumberFormat="1" applyFont="1" applyFill="1" applyBorder="1" applyAlignment="1" applyProtection="1">
      <alignment horizontal="right" vertical="center"/>
      <protection/>
    </xf>
    <xf numFmtId="194" fontId="148" fillId="51" borderId="20" xfId="96" applyNumberFormat="1" applyFont="1" applyFill="1" applyBorder="1" applyAlignment="1" applyProtection="1">
      <alignment horizontal="right" vertical="center"/>
      <protection/>
    </xf>
    <xf numFmtId="3" fontId="4" fillId="0" borderId="20" xfId="135" applyNumberFormat="1" applyFont="1" applyFill="1" applyBorder="1" applyAlignment="1" applyProtection="1">
      <alignment horizontal="right" vertical="center"/>
      <protection/>
    </xf>
    <xf numFmtId="3" fontId="4" fillId="47" borderId="20" xfId="0" applyNumberFormat="1" applyFont="1" applyFill="1" applyBorder="1" applyAlignment="1" applyProtection="1">
      <alignment horizontal="right" vertical="center"/>
      <protection/>
    </xf>
    <xf numFmtId="49" fontId="4" fillId="51" borderId="20" xfId="0" applyNumberFormat="1" applyFont="1" applyFill="1" applyBorder="1" applyAlignment="1" applyProtection="1">
      <alignment horizontal="right" vertical="center"/>
      <protection/>
    </xf>
    <xf numFmtId="3" fontId="4" fillId="51" borderId="20" xfId="135" applyNumberFormat="1" applyFont="1" applyFill="1" applyBorder="1" applyAlignment="1" applyProtection="1">
      <alignment horizontal="right" vertical="center"/>
      <protection/>
    </xf>
    <xf numFmtId="3" fontId="4" fillId="47" borderId="20" xfId="148" applyNumberFormat="1" applyFont="1" applyFill="1" applyBorder="1" applyAlignment="1" applyProtection="1">
      <alignment horizontal="right" vertical="center"/>
      <protection/>
    </xf>
    <xf numFmtId="3" fontId="4" fillId="51" borderId="41" xfId="135" applyNumberFormat="1" applyFont="1" applyFill="1" applyBorder="1" applyAlignment="1" applyProtection="1">
      <alignment horizontal="right" vertical="center"/>
      <protection/>
    </xf>
    <xf numFmtId="3" fontId="4" fillId="0" borderId="41" xfId="135" applyNumberFormat="1" applyFont="1" applyFill="1" applyBorder="1" applyAlignment="1" applyProtection="1">
      <alignment horizontal="right" vertical="center"/>
      <protection/>
    </xf>
    <xf numFmtId="1" fontId="4" fillId="47" borderId="20" xfId="0" applyNumberFormat="1" applyFont="1" applyFill="1" applyBorder="1" applyAlignment="1" applyProtection="1">
      <alignment horizontal="right" vertical="center"/>
      <protection/>
    </xf>
    <xf numFmtId="41" fontId="4" fillId="47" borderId="20" xfId="0" applyNumberFormat="1" applyFont="1" applyFill="1" applyBorder="1" applyAlignment="1" applyProtection="1">
      <alignment horizontal="right" vertical="center"/>
      <protection/>
    </xf>
    <xf numFmtId="1" fontId="105" fillId="47" borderId="20" xfId="0" applyNumberFormat="1" applyFont="1" applyFill="1" applyBorder="1" applyAlignment="1" applyProtection="1">
      <alignment horizontal="right" vertical="center"/>
      <protection/>
    </xf>
    <xf numFmtId="1" fontId="105" fillId="47" borderId="20" xfId="147" applyNumberFormat="1" applyFont="1" applyFill="1" applyBorder="1" applyAlignment="1" applyProtection="1">
      <alignment horizontal="right" vertical="center"/>
      <protection/>
    </xf>
    <xf numFmtId="1" fontId="105" fillId="47" borderId="20" xfId="0" applyNumberFormat="1" applyFont="1" applyFill="1" applyBorder="1" applyAlignment="1">
      <alignment horizontal="right"/>
    </xf>
    <xf numFmtId="3" fontId="4" fillId="0" borderId="20" xfId="135" applyNumberFormat="1" applyFont="1" applyFill="1" applyBorder="1" applyAlignment="1" applyProtection="1">
      <alignment horizontal="right" vertical="center"/>
      <protection/>
    </xf>
    <xf numFmtId="41" fontId="145" fillId="52" borderId="20" xfId="97" applyFont="1" applyFill="1" applyBorder="1" applyAlignment="1">
      <alignment horizontal="right"/>
    </xf>
    <xf numFmtId="3" fontId="4" fillId="47" borderId="20" xfId="147" applyNumberFormat="1" applyFont="1" applyFill="1" applyBorder="1" applyAlignment="1" applyProtection="1">
      <alignment horizontal="right" vertical="center"/>
      <protection/>
    </xf>
    <xf numFmtId="3" fontId="4" fillId="47" borderId="20" xfId="0" applyNumberFormat="1" applyFont="1" applyFill="1" applyBorder="1" applyAlignment="1">
      <alignment horizontal="right"/>
    </xf>
    <xf numFmtId="1" fontId="105" fillId="0" borderId="20" xfId="0" applyNumberFormat="1" applyFont="1" applyFill="1" applyBorder="1" applyAlignment="1" applyProtection="1">
      <alignment horizontal="right" vertical="center"/>
      <protection/>
    </xf>
    <xf numFmtId="194" fontId="4" fillId="47" borderId="20" xfId="96" applyNumberFormat="1" applyFont="1" applyFill="1" applyBorder="1" applyAlignment="1" applyProtection="1">
      <alignment horizontal="right" vertical="center"/>
      <protection/>
    </xf>
    <xf numFmtId="41" fontId="4" fillId="52" borderId="20" xfId="97" applyFont="1" applyFill="1" applyBorder="1" applyAlignment="1">
      <alignment/>
    </xf>
    <xf numFmtId="211" fontId="4" fillId="51" borderId="20" xfId="97" applyNumberFormat="1" applyFont="1" applyFill="1" applyBorder="1" applyAlignment="1" applyProtection="1">
      <alignment horizontal="right" vertical="center"/>
      <protection/>
    </xf>
    <xf numFmtId="49" fontId="4" fillId="47" borderId="20" xfId="147" applyNumberFormat="1" applyFont="1" applyFill="1" applyBorder="1" applyAlignment="1" applyProtection="1">
      <alignment horizontal="right" vertical="center"/>
      <protection/>
    </xf>
    <xf numFmtId="49" fontId="4" fillId="47" borderId="20" xfId="0" applyNumberFormat="1" applyFont="1" applyFill="1" applyBorder="1" applyAlignment="1">
      <alignment horizontal="right"/>
    </xf>
    <xf numFmtId="1" fontId="4" fillId="47" borderId="20" xfId="0" applyNumberFormat="1" applyFont="1" applyFill="1" applyBorder="1" applyAlignment="1" applyProtection="1">
      <alignment horizontal="right" vertical="center"/>
      <protection/>
    </xf>
    <xf numFmtId="1" fontId="4" fillId="47" borderId="20" xfId="147" applyNumberFormat="1" applyFont="1" applyFill="1" applyBorder="1" applyAlignment="1" applyProtection="1">
      <alignment horizontal="right" vertical="center"/>
      <protection/>
    </xf>
    <xf numFmtId="1" fontId="4" fillId="47" borderId="20" xfId="0" applyNumberFormat="1" applyFont="1" applyFill="1" applyBorder="1" applyAlignment="1">
      <alignment horizontal="right"/>
    </xf>
    <xf numFmtId="1" fontId="105" fillId="53" borderId="42" xfId="0" applyNumberFormat="1" applyFont="1" applyFill="1" applyBorder="1" applyAlignment="1" applyProtection="1">
      <alignment horizontal="right" vertical="center"/>
      <protection/>
    </xf>
    <xf numFmtId="3" fontId="4" fillId="0" borderId="42" xfId="135" applyNumberFormat="1" applyFont="1" applyFill="1" applyBorder="1" applyAlignment="1" applyProtection="1">
      <alignment horizontal="right" vertical="center"/>
      <protection/>
    </xf>
    <xf numFmtId="1" fontId="105" fillId="53" borderId="42" xfId="147" applyNumberFormat="1" applyFont="1" applyFill="1" applyBorder="1" applyAlignment="1" applyProtection="1">
      <alignment horizontal="right" vertical="center"/>
      <protection/>
    </xf>
    <xf numFmtId="1" fontId="105" fillId="53" borderId="42" xfId="0" applyNumberFormat="1" applyFont="1" applyFill="1" applyBorder="1" applyAlignment="1">
      <alignment horizontal="right"/>
    </xf>
    <xf numFmtId="1" fontId="105" fillId="0" borderId="20" xfId="0" applyNumberFormat="1" applyFont="1" applyFill="1" applyBorder="1" applyAlignment="1" applyProtection="1">
      <alignment horizontal="right" vertical="center"/>
      <protection/>
    </xf>
    <xf numFmtId="1" fontId="105" fillId="0" borderId="20" xfId="147" applyNumberFormat="1" applyFont="1" applyFill="1" applyBorder="1" applyAlignment="1" applyProtection="1">
      <alignment horizontal="right" vertical="center"/>
      <protection/>
    </xf>
    <xf numFmtId="1" fontId="105" fillId="0" borderId="20" xfId="0" applyNumberFormat="1" applyFont="1" applyFill="1" applyBorder="1" applyAlignment="1">
      <alignment horizontal="right"/>
    </xf>
    <xf numFmtId="49" fontId="105" fillId="0" borderId="20" xfId="0" applyNumberFormat="1" applyFont="1" applyFill="1" applyBorder="1" applyAlignment="1" applyProtection="1">
      <alignment horizontal="right" vertical="center"/>
      <protection/>
    </xf>
    <xf numFmtId="49" fontId="105" fillId="0" borderId="20" xfId="147" applyNumberFormat="1" applyFont="1" applyFill="1" applyBorder="1" applyAlignment="1" applyProtection="1">
      <alignment horizontal="right" vertical="center"/>
      <protection/>
    </xf>
    <xf numFmtId="49" fontId="105" fillId="0" borderId="20" xfId="0" applyNumberFormat="1" applyFont="1" applyFill="1" applyBorder="1" applyAlignment="1">
      <alignment horizontal="right"/>
    </xf>
    <xf numFmtId="41" fontId="4" fillId="51" borderId="20" xfId="0" applyNumberFormat="1" applyFont="1" applyFill="1" applyBorder="1" applyAlignment="1">
      <alignment horizontal="right" vertical="center"/>
    </xf>
    <xf numFmtId="41" fontId="4" fillId="47" borderId="20" xfId="0" applyNumberFormat="1" applyFont="1" applyFill="1" applyBorder="1" applyAlignment="1">
      <alignment horizontal="right" vertical="center"/>
    </xf>
    <xf numFmtId="194" fontId="107" fillId="47" borderId="20" xfId="0" applyNumberFormat="1" applyFont="1" applyFill="1" applyBorder="1" applyAlignment="1">
      <alignment horizontal="right" vertical="center"/>
    </xf>
    <xf numFmtId="41" fontId="17" fillId="47" borderId="20" xfId="0" applyNumberFormat="1" applyFont="1" applyFill="1" applyBorder="1" applyAlignment="1">
      <alignment horizontal="right" vertical="center"/>
    </xf>
    <xf numFmtId="41" fontId="4" fillId="51" borderId="20" xfId="0" applyNumberFormat="1" applyFont="1" applyFill="1" applyBorder="1" applyAlignment="1" applyProtection="1">
      <alignment horizontal="right" vertical="center"/>
      <protection/>
    </xf>
    <xf numFmtId="41" fontId="105" fillId="47" borderId="20" xfId="0" applyNumberFormat="1" applyFont="1" applyFill="1" applyBorder="1" applyAlignment="1" applyProtection="1">
      <alignment horizontal="right" vertical="center"/>
      <protection/>
    </xf>
    <xf numFmtId="41" fontId="105" fillId="47" borderId="20" xfId="147" applyNumberFormat="1" applyFont="1" applyFill="1" applyBorder="1" applyAlignment="1" applyProtection="1">
      <alignment horizontal="right" vertical="center"/>
      <protection/>
    </xf>
    <xf numFmtId="41" fontId="105" fillId="47" borderId="20" xfId="0" applyNumberFormat="1" applyFont="1" applyFill="1" applyBorder="1" applyAlignment="1">
      <alignment horizontal="right"/>
    </xf>
    <xf numFmtId="41" fontId="147" fillId="52" borderId="20" xfId="0" applyNumberFormat="1" applyFont="1" applyFill="1" applyBorder="1" applyAlignment="1">
      <alignment horizontal="center" vertical="center"/>
    </xf>
    <xf numFmtId="41" fontId="147" fillId="52" borderId="20" xfId="0" applyNumberFormat="1" applyFont="1" applyFill="1" applyBorder="1" applyAlignment="1" applyProtection="1">
      <alignment horizontal="center" vertical="center"/>
      <protection/>
    </xf>
    <xf numFmtId="41" fontId="6" fillId="51" borderId="20" xfId="97" applyFont="1" applyFill="1" applyBorder="1" applyAlignment="1" applyProtection="1">
      <alignment vertical="center"/>
      <protection/>
    </xf>
    <xf numFmtId="41" fontId="5" fillId="51" borderId="20" xfId="97" applyFont="1" applyFill="1" applyBorder="1" applyAlignment="1" applyProtection="1">
      <alignment vertical="center"/>
      <protection/>
    </xf>
    <xf numFmtId="41" fontId="147" fillId="52" borderId="20" xfId="97" applyFont="1" applyFill="1" applyBorder="1" applyAlignment="1">
      <alignment/>
    </xf>
    <xf numFmtId="41" fontId="5" fillId="51" borderId="20" xfId="97" applyFont="1" applyFill="1" applyBorder="1" applyAlignment="1">
      <alignment/>
    </xf>
    <xf numFmtId="41" fontId="5" fillId="51" borderId="20" xfId="97" applyFont="1" applyFill="1" applyBorder="1" applyAlignment="1">
      <alignment/>
    </xf>
    <xf numFmtId="41" fontId="147" fillId="50" borderId="20" xfId="97" applyFont="1" applyFill="1" applyBorder="1" applyAlignment="1">
      <alignment/>
    </xf>
    <xf numFmtId="194" fontId="5" fillId="0" borderId="20" xfId="96" applyNumberFormat="1" applyFont="1" applyFill="1" applyBorder="1" applyAlignment="1" applyProtection="1">
      <alignment vertical="center"/>
      <protection/>
    </xf>
    <xf numFmtId="194" fontId="5" fillId="47" borderId="20" xfId="96" applyNumberFormat="1" applyFont="1" applyFill="1" applyBorder="1" applyAlignment="1" applyProtection="1">
      <alignment vertical="center"/>
      <protection/>
    </xf>
    <xf numFmtId="194" fontId="5" fillId="47" borderId="20" xfId="96" applyNumberFormat="1" applyFont="1" applyFill="1" applyBorder="1" applyAlignment="1">
      <alignment/>
    </xf>
    <xf numFmtId="194" fontId="5" fillId="51" borderId="20" xfId="96" applyNumberFormat="1" applyFont="1" applyFill="1" applyBorder="1" applyAlignment="1" applyProtection="1">
      <alignment vertical="center"/>
      <protection/>
    </xf>
    <xf numFmtId="194" fontId="149" fillId="51" borderId="20" xfId="96" applyNumberFormat="1" applyFont="1" applyFill="1" applyBorder="1" applyAlignment="1" applyProtection="1">
      <alignment vertical="center"/>
      <protection/>
    </xf>
    <xf numFmtId="194" fontId="149" fillId="51" borderId="20" xfId="96" applyNumberFormat="1" applyFont="1" applyFill="1" applyBorder="1" applyAlignment="1">
      <alignment/>
    </xf>
    <xf numFmtId="41" fontId="147" fillId="54" borderId="20" xfId="97" applyFont="1" applyFill="1" applyBorder="1" applyAlignment="1">
      <alignment/>
    </xf>
    <xf numFmtId="3" fontId="5" fillId="0" borderId="20" xfId="135" applyNumberFormat="1" applyFont="1" applyFill="1" applyBorder="1" applyAlignment="1" applyProtection="1">
      <alignment vertical="center"/>
      <protection/>
    </xf>
    <xf numFmtId="3" fontId="5" fillId="47" borderId="20" xfId="0" applyNumberFormat="1" applyFont="1" applyFill="1" applyBorder="1" applyAlignment="1" applyProtection="1">
      <alignment vertical="center"/>
      <protection/>
    </xf>
    <xf numFmtId="3" fontId="5" fillId="47" borderId="20" xfId="147" applyNumberFormat="1" applyFont="1" applyFill="1" applyBorder="1" applyAlignment="1" applyProtection="1">
      <alignment vertical="center"/>
      <protection/>
    </xf>
    <xf numFmtId="3" fontId="5" fillId="47" borderId="20" xfId="0" applyNumberFormat="1" applyFont="1" applyFill="1" applyBorder="1" applyAlignment="1">
      <alignment/>
    </xf>
    <xf numFmtId="49" fontId="5" fillId="51" borderId="20" xfId="0" applyNumberFormat="1" applyFont="1" applyFill="1" applyBorder="1" applyAlignment="1" applyProtection="1">
      <alignment vertical="center"/>
      <protection/>
    </xf>
    <xf numFmtId="49" fontId="5" fillId="47" borderId="20" xfId="147" applyNumberFormat="1" applyFont="1" applyFill="1" applyBorder="1" applyAlignment="1" applyProtection="1">
      <alignment vertical="center"/>
      <protection/>
    </xf>
    <xf numFmtId="41" fontId="5" fillId="51" borderId="20" xfId="97" applyFont="1" applyFill="1" applyBorder="1" applyAlignment="1" applyProtection="1">
      <alignment vertical="center"/>
      <protection/>
    </xf>
    <xf numFmtId="3" fontId="5" fillId="0" borderId="42" xfId="135" applyNumberFormat="1" applyFont="1" applyFill="1" applyBorder="1" applyAlignment="1" applyProtection="1">
      <alignment vertical="center"/>
      <protection/>
    </xf>
    <xf numFmtId="3" fontId="6" fillId="0" borderId="42" xfId="135" applyNumberFormat="1" applyFont="1" applyFill="1" applyBorder="1" applyAlignment="1" applyProtection="1">
      <alignment vertical="center"/>
      <protection/>
    </xf>
    <xf numFmtId="3" fontId="6" fillId="0" borderId="42" xfId="135" applyNumberFormat="1" applyFont="1" applyFill="1" applyBorder="1" applyAlignment="1" applyProtection="1">
      <alignment vertical="center"/>
      <protection/>
    </xf>
    <xf numFmtId="3" fontId="5" fillId="0" borderId="42" xfId="135" applyNumberFormat="1" applyFont="1" applyFill="1" applyBorder="1" applyAlignment="1" applyProtection="1">
      <alignment vertical="center"/>
      <protection/>
    </xf>
    <xf numFmtId="3" fontId="6" fillId="0" borderId="20" xfId="135" applyNumberFormat="1" applyFont="1" applyFill="1" applyBorder="1" applyAlignment="1" applyProtection="1">
      <alignment vertical="center"/>
      <protection/>
    </xf>
    <xf numFmtId="41" fontId="149" fillId="52" borderId="20" xfId="97" applyFont="1" applyFill="1" applyBorder="1" applyAlignment="1">
      <alignment/>
    </xf>
    <xf numFmtId="3" fontId="104" fillId="0" borderId="20" xfId="0" applyNumberFormat="1" applyFont="1" applyFill="1" applyBorder="1" applyAlignment="1" applyProtection="1">
      <alignment vertical="center"/>
      <protection/>
    </xf>
    <xf numFmtId="3" fontId="104" fillId="0" borderId="20" xfId="147" applyNumberFormat="1" applyFont="1" applyFill="1" applyBorder="1" applyAlignment="1" applyProtection="1">
      <alignment vertical="center"/>
      <protection/>
    </xf>
    <xf numFmtId="3" fontId="104" fillId="0" borderId="20" xfId="0" applyNumberFormat="1" applyFont="1" applyFill="1" applyBorder="1" applyAlignment="1">
      <alignment/>
    </xf>
    <xf numFmtId="41" fontId="147" fillId="52" borderId="20" xfId="0" applyNumberFormat="1" applyFont="1" applyFill="1" applyBorder="1" applyAlignment="1">
      <alignment horizontal="center" vertical="center"/>
    </xf>
    <xf numFmtId="41" fontId="5" fillId="47" borderId="20" xfId="0" applyNumberFormat="1" applyFont="1" applyFill="1" applyBorder="1" applyAlignment="1">
      <alignment vertical="center"/>
    </xf>
    <xf numFmtId="41" fontId="104" fillId="0" borderId="20" xfId="0" applyNumberFormat="1" applyFont="1" applyFill="1" applyBorder="1" applyAlignment="1" applyProtection="1">
      <alignment vertical="center"/>
      <protection/>
    </xf>
    <xf numFmtId="3" fontId="106" fillId="47" borderId="20" xfId="96" applyNumberFormat="1" applyFont="1" applyFill="1" applyBorder="1" applyAlignment="1">
      <alignment vertical="center"/>
    </xf>
    <xf numFmtId="41" fontId="29" fillId="47" borderId="20" xfId="0" applyNumberFormat="1" applyFont="1" applyFill="1" applyBorder="1" applyAlignment="1">
      <alignment vertical="center"/>
    </xf>
    <xf numFmtId="41" fontId="104" fillId="0" borderId="20" xfId="0" applyNumberFormat="1" applyFont="1" applyFill="1" applyBorder="1" applyAlignment="1">
      <alignment/>
    </xf>
    <xf numFmtId="41" fontId="104" fillId="0" borderId="20" xfId="0" applyNumberFormat="1" applyFont="1" applyFill="1" applyBorder="1" applyAlignment="1">
      <alignment wrapText="1"/>
    </xf>
    <xf numFmtId="41" fontId="147" fillId="52" borderId="20" xfId="0" applyNumberFormat="1" applyFont="1" applyFill="1" applyBorder="1" applyAlignment="1" applyProtection="1">
      <alignment horizontal="center" vertical="center"/>
      <protection/>
    </xf>
    <xf numFmtId="41" fontId="5" fillId="47" borderId="20" xfId="0" applyNumberFormat="1" applyFont="1" applyFill="1" applyBorder="1" applyAlignment="1" applyProtection="1">
      <alignment vertical="center"/>
      <protection/>
    </xf>
    <xf numFmtId="41" fontId="104" fillId="47" borderId="20" xfId="0" applyNumberFormat="1" applyFont="1" applyFill="1" applyBorder="1" applyAlignment="1" applyProtection="1">
      <alignment vertical="center"/>
      <protection/>
    </xf>
    <xf numFmtId="41" fontId="104" fillId="47" borderId="20" xfId="147" applyNumberFormat="1" applyFont="1" applyFill="1" applyBorder="1" applyAlignment="1" applyProtection="1">
      <alignment vertical="center"/>
      <protection/>
    </xf>
    <xf numFmtId="41" fontId="104" fillId="47" borderId="20" xfId="0" applyNumberFormat="1" applyFont="1" applyFill="1" applyBorder="1" applyAlignment="1">
      <alignment/>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9"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3"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4" xfId="0" applyNumberFormat="1" applyFont="1" applyFill="1" applyBorder="1" applyAlignment="1">
      <alignment horizontal="center" vertical="center" wrapText="1"/>
    </xf>
    <xf numFmtId="0" fontId="25" fillId="0" borderId="0" xfId="136" applyFont="1" applyAlignment="1">
      <alignment horizontal="center"/>
      <protection/>
    </xf>
    <xf numFmtId="49" fontId="25" fillId="47" borderId="0" xfId="136" applyNumberFormat="1" applyFont="1" applyFill="1" applyAlignment="1">
      <alignment horizontal="center"/>
      <protection/>
    </xf>
    <xf numFmtId="49" fontId="25" fillId="0" borderId="0" xfId="136" applyNumberFormat="1" applyFont="1" applyBorder="1" applyAlignment="1">
      <alignment horizontal="center" wrapText="1"/>
      <protection/>
    </xf>
    <xf numFmtId="49" fontId="7" fillId="0" borderId="26" xfId="136" applyNumberFormat="1" applyFont="1" applyFill="1" applyBorder="1" applyAlignment="1">
      <alignment horizontal="center" vertical="center" wrapText="1"/>
      <protection/>
    </xf>
    <xf numFmtId="49" fontId="7" fillId="0" borderId="25" xfId="136" applyNumberFormat="1" applyFont="1" applyFill="1" applyBorder="1" applyAlignment="1">
      <alignment horizontal="center" vertical="center" wrapText="1"/>
      <protection/>
    </xf>
    <xf numFmtId="49" fontId="27" fillId="0" borderId="25" xfId="136" applyNumberFormat="1" applyFont="1" applyFill="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0" fontId="7" fillId="0" borderId="36" xfId="136" applyNumberFormat="1" applyFont="1" applyBorder="1" applyAlignment="1">
      <alignment horizontal="center" vertical="center" wrapText="1"/>
      <protection/>
    </xf>
    <xf numFmtId="0" fontId="7" fillId="0" borderId="24" xfId="136" applyNumberFormat="1" applyFont="1" applyBorder="1" applyAlignment="1">
      <alignment horizontal="center" vertical="center" wrapText="1"/>
      <protection/>
    </xf>
    <xf numFmtId="0" fontId="7" fillId="0" borderId="43" xfId="136" applyNumberFormat="1" applyFont="1" applyBorder="1" applyAlignment="1">
      <alignment horizontal="center" vertical="center" wrapText="1"/>
      <protection/>
    </xf>
    <xf numFmtId="49" fontId="7" fillId="44" borderId="26" xfId="136" applyNumberFormat="1" applyFont="1" applyFill="1" applyBorder="1" applyAlignment="1">
      <alignment horizontal="center" vertical="center"/>
      <protection/>
    </xf>
    <xf numFmtId="49" fontId="7" fillId="44" borderId="25" xfId="136" applyNumberFormat="1" applyFont="1" applyFill="1" applyBorder="1" applyAlignment="1">
      <alignment horizontal="center" vertical="center"/>
      <protection/>
    </xf>
    <xf numFmtId="0" fontId="56" fillId="3" borderId="26" xfId="136" applyNumberFormat="1" applyFont="1" applyFill="1" applyBorder="1" applyAlignment="1">
      <alignment horizontal="center" vertical="center" wrapText="1"/>
      <protection/>
    </xf>
    <xf numFmtId="0" fontId="56" fillId="3" borderId="25"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7" fillId="0" borderId="26" xfId="136" applyNumberFormat="1" applyFont="1" applyBorder="1" applyAlignment="1">
      <alignment horizontal="center" vertical="center" wrapText="1"/>
      <protection/>
    </xf>
    <xf numFmtId="49" fontId="7" fillId="0" borderId="44" xfId="136" applyNumberFormat="1" applyFont="1" applyBorder="1" applyAlignment="1">
      <alignment horizontal="center" vertical="center" wrapText="1"/>
      <protection/>
    </xf>
    <xf numFmtId="49" fontId="7" fillId="0" borderId="25" xfId="136" applyNumberFormat="1" applyFont="1" applyBorder="1" applyAlignment="1">
      <alignment horizontal="center" vertical="center" wrapText="1"/>
      <protection/>
    </xf>
    <xf numFmtId="49" fontId="18" fillId="0" borderId="22" xfId="136" applyNumberFormat="1" applyFont="1" applyFill="1" applyBorder="1" applyAlignment="1">
      <alignment horizontal="center" vertical="center"/>
      <protection/>
    </xf>
    <xf numFmtId="49" fontId="7" fillId="0" borderId="20"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47"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49" fontId="0" fillId="0" borderId="0" xfId="136" applyNumberFormat="1" applyFont="1" applyAlignment="1">
      <alignment horizontal="left"/>
      <protection/>
    </xf>
    <xf numFmtId="49" fontId="33" fillId="0" borderId="0" xfId="136" applyNumberFormat="1" applyFont="1" applyAlignment="1">
      <alignment horizontal="center"/>
      <protection/>
    </xf>
    <xf numFmtId="49" fontId="28" fillId="0" borderId="0" xfId="136" applyNumberFormat="1" applyFont="1" applyAlignment="1">
      <alignment horizontal="center" wrapText="1"/>
      <protection/>
    </xf>
    <xf numFmtId="49" fontId="25" fillId="0" borderId="0" xfId="136" applyNumberFormat="1" applyFont="1" applyAlignment="1">
      <alignment horizontal="center"/>
      <protection/>
    </xf>
    <xf numFmtId="0" fontId="16" fillId="0" borderId="20" xfId="136" applyNumberFormat="1" applyFont="1" applyBorder="1" applyAlignment="1">
      <alignment horizontal="center" vertical="center" wrapText="1"/>
      <protection/>
    </xf>
    <xf numFmtId="49" fontId="31" fillId="0" borderId="0" xfId="136" applyNumberFormat="1" applyFont="1" applyBorder="1" applyAlignment="1">
      <alignment horizontal="center" wrapText="1"/>
      <protection/>
    </xf>
    <xf numFmtId="0" fontId="55" fillId="3" borderId="26" xfId="136" applyNumberFormat="1" applyFont="1" applyFill="1" applyBorder="1" applyAlignment="1">
      <alignment horizontal="center" vertical="center" wrapText="1"/>
      <protection/>
    </xf>
    <xf numFmtId="0" fontId="55" fillId="3"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4" fillId="47" borderId="39" xfId="136" applyNumberFormat="1" applyFont="1" applyFill="1" applyBorder="1" applyAlignment="1" applyProtection="1">
      <alignment horizontal="center" vertical="center" wrapText="1"/>
      <protection/>
    </xf>
    <xf numFmtId="3" fontId="34" fillId="47" borderId="23" xfId="136" applyNumberFormat="1" applyFont="1" applyFill="1" applyBorder="1" applyAlignment="1" applyProtection="1">
      <alignment horizontal="center" vertical="center" wrapText="1"/>
      <protection/>
    </xf>
    <xf numFmtId="49" fontId="7" fillId="0" borderId="20" xfId="136" applyNumberFormat="1" applyFont="1" applyFill="1" applyBorder="1" applyAlignment="1" applyProtection="1">
      <alignment horizontal="center" vertical="center" wrapText="1"/>
      <protection/>
    </xf>
    <xf numFmtId="3" fontId="7" fillId="47" borderId="21" xfId="136" applyNumberFormat="1" applyFont="1" applyFill="1" applyBorder="1" applyAlignment="1" applyProtection="1">
      <alignment horizontal="center" vertical="center" wrapText="1"/>
      <protection/>
    </xf>
    <xf numFmtId="3" fontId="7" fillId="47" borderId="23" xfId="136" applyNumberFormat="1" applyFont="1" applyFill="1" applyBorder="1" applyAlignment="1" applyProtection="1">
      <alignment horizontal="center" vertical="center" wrapText="1"/>
      <protection/>
    </xf>
    <xf numFmtId="49" fontId="65" fillId="0" borderId="0" xfId="136" applyNumberFormat="1" applyFont="1" applyBorder="1" applyAlignment="1">
      <alignment horizontal="center" wrapText="1"/>
      <protection/>
    </xf>
    <xf numFmtId="49" fontId="40" fillId="0" borderId="0" xfId="136" applyNumberFormat="1" applyFont="1" applyBorder="1" applyAlignment="1">
      <alignment horizont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47"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1"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20" xfId="136" applyNumberFormat="1" applyFont="1" applyFill="1" applyBorder="1" applyAlignment="1">
      <alignment horizontal="center" vertical="center" wrapText="1"/>
      <protection/>
    </xf>
    <xf numFmtId="49" fontId="6" fillId="0" borderId="22" xfId="136" applyNumberFormat="1" applyFont="1" applyFill="1" applyBorder="1" applyAlignment="1">
      <alignment horizontal="center" vertical="center" wrapText="1"/>
      <protection/>
    </xf>
    <xf numFmtId="49" fontId="6" fillId="0" borderId="44" xfId="136" applyNumberFormat="1" applyFont="1" applyFill="1" applyBorder="1" applyAlignment="1">
      <alignment horizontal="center" vertical="center" wrapText="1"/>
      <protection/>
    </xf>
    <xf numFmtId="49" fontId="6" fillId="0" borderId="25" xfId="136" applyNumberFormat="1" applyFont="1" applyFill="1" applyBorder="1" applyAlignment="1">
      <alignment horizontal="center" vertical="center" wrapText="1"/>
      <protection/>
    </xf>
    <xf numFmtId="49" fontId="3" fillId="0" borderId="20" xfId="136" applyNumberFormat="1" applyFont="1" applyFill="1" applyBorder="1" applyAlignment="1">
      <alignment horizontal="center"/>
      <protection/>
    </xf>
    <xf numFmtId="49" fontId="67" fillId="3" borderId="26" xfId="136" applyNumberFormat="1" applyFont="1" applyFill="1" applyBorder="1" applyAlignment="1">
      <alignment horizontal="center" vertical="center" wrapText="1"/>
      <protection/>
    </xf>
    <xf numFmtId="49" fontId="67" fillId="3" borderId="25" xfId="136" applyNumberFormat="1" applyFont="1" applyFill="1" applyBorder="1" applyAlignment="1">
      <alignment horizontal="center" vertical="center" wrapText="1"/>
      <protection/>
    </xf>
    <xf numFmtId="49" fontId="68" fillId="3" borderId="26" xfId="136" applyNumberFormat="1" applyFont="1" applyFill="1" applyBorder="1" applyAlignment="1">
      <alignment horizontal="center" vertical="center" wrapText="1"/>
      <protection/>
    </xf>
    <xf numFmtId="49" fontId="68" fillId="3" borderId="25" xfId="136" applyNumberFormat="1" applyFont="1" applyFill="1" applyBorder="1" applyAlignment="1">
      <alignment horizontal="center" vertical="center" wrapText="1"/>
      <protection/>
    </xf>
    <xf numFmtId="49" fontId="7" fillId="44" borderId="26" xfId="136" applyNumberFormat="1" applyFont="1" applyFill="1" applyBorder="1" applyAlignment="1">
      <alignment horizontal="center"/>
      <protection/>
    </xf>
    <xf numFmtId="49" fontId="7" fillId="44" borderId="25" xfId="136" applyNumberFormat="1" applyFont="1" applyFill="1" applyBorder="1" applyAlignment="1">
      <alignment horizontal="center"/>
      <protection/>
    </xf>
    <xf numFmtId="49" fontId="21" fillId="0" borderId="26" xfId="136" applyNumberFormat="1" applyFont="1" applyFill="1" applyBorder="1" applyAlignment="1">
      <alignment horizontal="center" vertical="center" wrapText="1"/>
      <protection/>
    </xf>
    <xf numFmtId="49" fontId="21" fillId="0" borderId="2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36" xfId="136" applyNumberFormat="1" applyFont="1" applyFill="1" applyBorder="1" applyAlignment="1">
      <alignment horizontal="center" vertical="center" wrapText="1"/>
      <protection/>
    </xf>
    <xf numFmtId="0" fontId="6" fillId="0" borderId="24" xfId="136" applyNumberFormat="1" applyFont="1" applyFill="1" applyBorder="1" applyAlignment="1">
      <alignment horizontal="center" vertical="center" wrapText="1"/>
      <protection/>
    </xf>
    <xf numFmtId="0" fontId="6" fillId="0" borderId="43"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37" xfId="136" applyNumberFormat="1" applyFont="1" applyFill="1" applyBorder="1" applyAlignment="1">
      <alignment horizontal="center" vertical="center" wrapText="1"/>
      <protection/>
    </xf>
    <xf numFmtId="49" fontId="6" fillId="0" borderId="26" xfId="136" applyNumberFormat="1" applyFont="1" applyFill="1" applyBorder="1" applyAlignment="1">
      <alignment horizontal="center" vertical="center" wrapText="1"/>
      <protection/>
    </xf>
    <xf numFmtId="49" fontId="6" fillId="0" borderId="39" xfId="136" applyNumberFormat="1" applyFont="1" applyFill="1" applyBorder="1" applyAlignment="1">
      <alignment horizontal="center" vertical="center" wrapText="1"/>
      <protection/>
    </xf>
    <xf numFmtId="49" fontId="6" fillId="0" borderId="23"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31"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7" fillId="0" borderId="35" xfId="136" applyNumberFormat="1" applyFont="1" applyFill="1" applyBorder="1" applyAlignment="1">
      <alignment horizontal="center" vertical="center" wrapText="1"/>
      <protection/>
    </xf>
    <xf numFmtId="49" fontId="7" fillId="0" borderId="36" xfId="136" applyNumberFormat="1" applyFont="1" applyFill="1" applyBorder="1" applyAlignment="1">
      <alignment horizontal="center" vertical="center" wrapText="1"/>
      <protection/>
    </xf>
    <xf numFmtId="49" fontId="7" fillId="0" borderId="24" xfId="136" applyNumberFormat="1" applyFont="1" applyFill="1" applyBorder="1" applyAlignment="1">
      <alignment horizontal="center" vertical="center" wrapText="1"/>
      <protection/>
    </xf>
    <xf numFmtId="49" fontId="7" fillId="0" borderId="43"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37" xfId="136" applyNumberFormat="1" applyFont="1" applyFill="1" applyBorder="1" applyAlignment="1">
      <alignment horizontal="center" vertical="center"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44" borderId="26" xfId="136" applyNumberFormat="1" applyFont="1" applyFill="1" applyBorder="1" applyAlignment="1">
      <alignment horizontal="center" vertical="center" wrapText="1"/>
      <protection/>
    </xf>
    <xf numFmtId="49" fontId="7" fillId="44" borderId="25" xfId="136" applyNumberFormat="1" applyFont="1" applyFill="1" applyBorder="1" applyAlignment="1">
      <alignment horizontal="center" vertical="center" wrapText="1"/>
      <protection/>
    </xf>
    <xf numFmtId="49" fontId="16" fillId="0" borderId="26" xfId="136" applyNumberFormat="1" applyFont="1" applyBorder="1" applyAlignment="1">
      <alignment horizontal="center" wrapText="1"/>
      <protection/>
    </xf>
    <xf numFmtId="49" fontId="16" fillId="0" borderId="25" xfId="136" applyNumberFormat="1" applyFont="1" applyBorder="1" applyAlignment="1">
      <alignment horizontal="center" wrapText="1"/>
      <protection/>
    </xf>
    <xf numFmtId="49" fontId="28" fillId="0" borderId="0" xfId="136" applyNumberFormat="1" applyFont="1" applyBorder="1" applyAlignment="1">
      <alignment horizontal="center" wrapText="1"/>
      <protection/>
    </xf>
    <xf numFmtId="49" fontId="28" fillId="0" borderId="0" xfId="136" applyNumberFormat="1" applyFont="1" applyAlignment="1">
      <alignment horizontal="center"/>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0" fillId="0" borderId="0" xfId="136" applyNumberFormat="1" applyFont="1" applyAlignment="1">
      <alignment/>
      <protection/>
    </xf>
    <xf numFmtId="49" fontId="14" fillId="0" borderId="0" xfId="136" applyNumberFormat="1" applyFont="1" applyAlignment="1">
      <alignment horizontal="center" wrapText="1"/>
      <protection/>
    </xf>
    <xf numFmtId="49" fontId="18" fillId="0" borderId="22" xfId="136" applyNumberFormat="1" applyFont="1" applyBorder="1" applyAlignment="1">
      <alignment horizontal="left"/>
      <protection/>
    </xf>
    <xf numFmtId="49" fontId="18" fillId="0" borderId="0" xfId="136" applyNumberFormat="1" applyFont="1" applyAlignment="1">
      <alignment horizontal="center"/>
      <protection/>
    </xf>
    <xf numFmtId="49" fontId="56" fillId="3" borderId="26" xfId="136" applyNumberFormat="1" applyFont="1" applyFill="1" applyBorder="1" applyAlignment="1">
      <alignment horizontal="center" wrapText="1"/>
      <protection/>
    </xf>
    <xf numFmtId="49" fontId="56" fillId="3" borderId="25" xfId="136" applyNumberFormat="1" applyFont="1" applyFill="1" applyBorder="1" applyAlignment="1">
      <alignment horizontal="center" wrapText="1"/>
      <protection/>
    </xf>
    <xf numFmtId="49" fontId="55" fillId="3" borderId="26" xfId="136" applyNumberFormat="1" applyFont="1" applyFill="1" applyBorder="1" applyAlignment="1">
      <alignment horizontal="center" wrapText="1"/>
      <protection/>
    </xf>
    <xf numFmtId="49" fontId="55" fillId="3" borderId="25" xfId="136" applyNumberFormat="1" applyFont="1" applyFill="1" applyBorder="1" applyAlignment="1">
      <alignment horizontal="center" wrapText="1"/>
      <protection/>
    </xf>
    <xf numFmtId="49" fontId="3" fillId="0" borderId="20" xfId="136" applyNumberFormat="1" applyFont="1" applyBorder="1" applyAlignment="1">
      <alignment horizontal="center"/>
      <protection/>
    </xf>
    <xf numFmtId="49" fontId="18" fillId="0" borderId="0" xfId="136" applyNumberFormat="1" applyFont="1" applyBorder="1" applyAlignment="1">
      <alignment horizontal="left"/>
      <protection/>
    </xf>
    <xf numFmtId="49" fontId="3" fillId="0" borderId="20" xfId="136" applyNumberFormat="1" applyFont="1" applyFill="1" applyBorder="1" applyAlignment="1">
      <alignment horizontal="center" vertical="center" wrapText="1"/>
      <protection/>
    </xf>
    <xf numFmtId="49" fontId="20" fillId="0" borderId="20" xfId="136" applyNumberFormat="1" applyFont="1" applyFill="1" applyBorder="1" applyAlignment="1">
      <alignment horizontal="center" vertical="center" wrapText="1"/>
      <protection/>
    </xf>
    <xf numFmtId="49" fontId="76" fillId="4" borderId="21" xfId="138" applyNumberFormat="1" applyFont="1" applyFill="1" applyBorder="1" applyAlignment="1">
      <alignment horizontal="center" vertical="center" wrapText="1"/>
      <protection/>
    </xf>
    <xf numFmtId="49" fontId="76" fillId="4" borderId="39" xfId="138" applyNumberFormat="1" applyFont="1" applyFill="1" applyBorder="1" applyAlignment="1">
      <alignment horizontal="center" vertical="center" wrapText="1"/>
      <protection/>
    </xf>
    <xf numFmtId="49" fontId="76" fillId="4" borderId="23" xfId="138" applyNumberFormat="1" applyFont="1" applyFill="1" applyBorder="1" applyAlignment="1">
      <alignment horizontal="center" vertical="center" wrapText="1"/>
      <protection/>
    </xf>
    <xf numFmtId="49" fontId="0" fillId="0" borderId="0" xfId="138" applyNumberFormat="1" applyFont="1" applyAlignment="1">
      <alignment horizontal="left"/>
      <protection/>
    </xf>
    <xf numFmtId="49" fontId="84" fillId="0" borderId="26" xfId="138" applyNumberFormat="1" applyFont="1" applyBorder="1" applyAlignment="1">
      <alignment horizontal="center" vertical="center" wrapText="1"/>
      <protection/>
    </xf>
    <xf numFmtId="49" fontId="84" fillId="0" borderId="25" xfId="138" applyNumberFormat="1" applyFont="1" applyBorder="1" applyAlignment="1">
      <alignment horizontal="center" vertical="center" wrapText="1"/>
      <protection/>
    </xf>
    <xf numFmtId="49" fontId="31" fillId="0" borderId="0" xfId="138" applyNumberFormat="1" applyFont="1" applyBorder="1" applyAlignment="1">
      <alignment horizontal="center" wrapText="1"/>
      <protection/>
    </xf>
    <xf numFmtId="49" fontId="6" fillId="0" borderId="44" xfId="138" applyNumberFormat="1" applyFont="1" applyFill="1" applyBorder="1" applyAlignment="1">
      <alignment horizontal="center" vertical="center"/>
      <protection/>
    </xf>
    <xf numFmtId="49" fontId="6" fillId="0" borderId="20" xfId="138" applyNumberFormat="1" applyFont="1" applyFill="1" applyBorder="1" applyAlignment="1">
      <alignment horizontal="center" vertical="center" wrapText="1"/>
      <protection/>
    </xf>
    <xf numFmtId="49" fontId="6" fillId="0" borderId="21" xfId="138" applyNumberFormat="1" applyFont="1" applyFill="1" applyBorder="1" applyAlignment="1">
      <alignment horizontal="center" vertical="center" wrapText="1"/>
      <protection/>
    </xf>
    <xf numFmtId="49" fontId="6" fillId="0" borderId="39" xfId="138" applyNumberFormat="1" applyFont="1" applyFill="1" applyBorder="1" applyAlignment="1">
      <alignment horizontal="center" vertical="center" wrapText="1"/>
      <protection/>
    </xf>
    <xf numFmtId="49" fontId="6" fillId="0" borderId="23" xfId="138" applyNumberFormat="1" applyFont="1" applyFill="1" applyBorder="1" applyAlignment="1">
      <alignment horizontal="center" vertical="center" wrapText="1"/>
      <protection/>
    </xf>
    <xf numFmtId="49" fontId="13" fillId="0" borderId="0" xfId="138" applyNumberFormat="1" applyFont="1" applyAlignment="1">
      <alignment horizontal="center"/>
      <protection/>
    </xf>
    <xf numFmtId="49" fontId="31" fillId="0" borderId="0" xfId="138" applyNumberFormat="1" applyFont="1" applyBorder="1" applyAlignment="1">
      <alignment horizontal="center"/>
      <protection/>
    </xf>
    <xf numFmtId="49" fontId="86" fillId="3" borderId="26" xfId="138" applyNumberFormat="1" applyFont="1" applyFill="1" applyBorder="1" applyAlignment="1">
      <alignment horizontal="center" vertical="center" wrapText="1"/>
      <protection/>
    </xf>
    <xf numFmtId="49" fontId="86" fillId="3" borderId="25" xfId="138" applyNumberFormat="1" applyFont="1" applyFill="1" applyBorder="1" applyAlignment="1">
      <alignment horizontal="center" vertical="center" wrapText="1"/>
      <protection/>
    </xf>
    <xf numFmtId="49" fontId="28" fillId="0" borderId="0" xfId="138" applyNumberFormat="1" applyFont="1" applyAlignment="1">
      <alignment horizontal="center"/>
      <protection/>
    </xf>
    <xf numFmtId="0" fontId="25" fillId="47" borderId="0" xfId="138" applyFont="1" applyFill="1" applyBorder="1" applyAlignment="1">
      <alignment horizontal="center"/>
      <protection/>
    </xf>
    <xf numFmtId="49" fontId="31" fillId="0" borderId="0" xfId="138" applyNumberFormat="1" applyFont="1" applyAlignment="1">
      <alignment horizontal="center"/>
      <protection/>
    </xf>
    <xf numFmtId="49" fontId="25" fillId="0" borderId="0" xfId="138" applyNumberFormat="1" applyFont="1" applyBorder="1" applyAlignment="1">
      <alignment horizontal="center" wrapText="1"/>
      <protection/>
    </xf>
    <xf numFmtId="49" fontId="6" fillId="0" borderId="26" xfId="138" applyNumberFormat="1" applyFont="1" applyBorder="1" applyAlignment="1">
      <alignment horizontal="center" vertical="center" wrapText="1"/>
      <protection/>
    </xf>
    <xf numFmtId="49" fontId="6" fillId="0" borderId="25" xfId="138" applyNumberFormat="1" applyFont="1" applyBorder="1" applyAlignment="1">
      <alignment horizontal="center" vertical="center" wrapText="1"/>
      <protection/>
    </xf>
    <xf numFmtId="49" fontId="25" fillId="0" borderId="0" xfId="138" applyNumberFormat="1" applyFont="1" applyBorder="1" applyAlignment="1">
      <alignment horizontal="center"/>
      <protection/>
    </xf>
    <xf numFmtId="49" fontId="3" fillId="0" borderId="0" xfId="138" applyNumberFormat="1" applyFont="1" applyBorder="1" applyAlignment="1">
      <alignment horizontal="left"/>
      <protection/>
    </xf>
    <xf numFmtId="49" fontId="6" fillId="0" borderId="35" xfId="138" applyNumberFormat="1" applyFont="1" applyFill="1" applyBorder="1" applyAlignment="1">
      <alignment horizontal="center" vertical="center"/>
      <protection/>
    </xf>
    <xf numFmtId="49" fontId="6" fillId="0" borderId="36" xfId="138" applyNumberFormat="1" applyFont="1" applyFill="1" applyBorder="1" applyAlignment="1">
      <alignment horizontal="center" vertical="center"/>
      <protection/>
    </xf>
    <xf numFmtId="49" fontId="6" fillId="0" borderId="24" xfId="138" applyNumberFormat="1" applyFont="1" applyFill="1" applyBorder="1" applyAlignment="1">
      <alignment horizontal="center" vertical="center"/>
      <protection/>
    </xf>
    <xf numFmtId="49" fontId="6" fillId="0" borderId="43" xfId="138" applyNumberFormat="1" applyFont="1" applyFill="1" applyBorder="1" applyAlignment="1">
      <alignment horizontal="center" vertical="center"/>
      <protection/>
    </xf>
    <xf numFmtId="49" fontId="6" fillId="0" borderId="27" xfId="138" applyNumberFormat="1" applyFont="1" applyFill="1" applyBorder="1" applyAlignment="1">
      <alignment horizontal="center" vertical="center"/>
      <protection/>
    </xf>
    <xf numFmtId="49" fontId="6" fillId="0" borderId="37" xfId="138" applyNumberFormat="1" applyFont="1" applyFill="1" applyBorder="1" applyAlignment="1">
      <alignment horizontal="center" vertical="center"/>
      <protection/>
    </xf>
    <xf numFmtId="49" fontId="14" fillId="0" borderId="0" xfId="138" applyNumberFormat="1" applyFont="1" applyFill="1" applyAlignment="1">
      <alignment horizontal="center" wrapText="1"/>
      <protection/>
    </xf>
    <xf numFmtId="49" fontId="14" fillId="0" borderId="0" xfId="138" applyNumberFormat="1" applyFont="1" applyAlignment="1">
      <alignment horizontal="center"/>
      <protection/>
    </xf>
    <xf numFmtId="49" fontId="4" fillId="0" borderId="0" xfId="138" applyNumberFormat="1" applyFont="1" applyAlignment="1">
      <alignment horizontal="left"/>
      <protection/>
    </xf>
    <xf numFmtId="49" fontId="6" fillId="0" borderId="26" xfId="138" applyNumberFormat="1" applyFont="1" applyFill="1" applyBorder="1" applyAlignment="1">
      <alignment horizontal="center" vertical="center"/>
      <protection/>
    </xf>
    <xf numFmtId="49" fontId="3" fillId="0" borderId="0" xfId="138" applyNumberFormat="1" applyFont="1" applyFill="1" applyAlignment="1">
      <alignment horizontal="left"/>
      <protection/>
    </xf>
    <xf numFmtId="49" fontId="33" fillId="0" borderId="0" xfId="138" applyNumberFormat="1" applyFont="1" applyAlignment="1">
      <alignment horizontal="center"/>
      <protection/>
    </xf>
    <xf numFmtId="49" fontId="18" fillId="0" borderId="0" xfId="138" applyNumberFormat="1" applyFont="1" applyBorder="1" applyAlignment="1">
      <alignment horizontal="left"/>
      <protection/>
    </xf>
    <xf numFmtId="49" fontId="6" fillId="0" borderId="26" xfId="138" applyNumberFormat="1" applyFont="1" applyFill="1" applyBorder="1" applyAlignment="1">
      <alignment horizontal="center" vertical="center" wrapText="1"/>
      <protection/>
    </xf>
    <xf numFmtId="49" fontId="85" fillId="3" borderId="26" xfId="138" applyNumberFormat="1" applyFont="1" applyFill="1" applyBorder="1" applyAlignment="1">
      <alignment horizontal="center" vertical="center" wrapText="1"/>
      <protection/>
    </xf>
    <xf numFmtId="49" fontId="85" fillId="3" borderId="25" xfId="138" applyNumberFormat="1" applyFont="1" applyFill="1" applyBorder="1" applyAlignment="1">
      <alignment horizontal="center" vertical="center" wrapText="1"/>
      <protection/>
    </xf>
    <xf numFmtId="49" fontId="6" fillId="0" borderId="25" xfId="138" applyNumberFormat="1" applyFont="1" applyFill="1" applyBorder="1" applyAlignment="1">
      <alignment horizontal="center" vertical="center" wrapText="1"/>
      <protection/>
    </xf>
    <xf numFmtId="0" fontId="68" fillId="3" borderId="26" xfId="138" applyFont="1" applyFill="1" applyBorder="1" applyAlignment="1">
      <alignment horizontal="center" vertical="center" wrapText="1"/>
      <protection/>
    </xf>
    <xf numFmtId="0" fontId="68" fillId="3" borderId="25" xfId="138" applyFont="1" applyFill="1" applyBorder="1" applyAlignment="1">
      <alignment horizontal="center" vertical="center" wrapText="1"/>
      <protection/>
    </xf>
    <xf numFmtId="0" fontId="88" fillId="0" borderId="0" xfId="138" applyFont="1" applyAlignment="1">
      <alignment horizontal="center"/>
      <protection/>
    </xf>
    <xf numFmtId="0" fontId="6" fillId="0" borderId="26" xfId="138" applyFont="1" applyBorder="1" applyAlignment="1">
      <alignment horizontal="center" vertical="center" wrapText="1"/>
      <protection/>
    </xf>
    <xf numFmtId="0" fontId="6" fillId="0" borderId="25" xfId="138" applyFont="1" applyBorder="1" applyAlignment="1">
      <alignment horizontal="center" vertical="center" wrapText="1"/>
      <protection/>
    </xf>
    <xf numFmtId="0" fontId="6" fillId="0" borderId="20" xfId="138" applyFont="1" applyBorder="1" applyAlignment="1">
      <alignment horizontal="center" vertical="center" wrapText="1"/>
      <protection/>
    </xf>
    <xf numFmtId="0" fontId="6" fillId="0" borderId="21" xfId="138" applyFont="1" applyBorder="1" applyAlignment="1">
      <alignment horizontal="center" vertical="center" wrapText="1"/>
      <protection/>
    </xf>
    <xf numFmtId="0" fontId="6" fillId="0" borderId="39" xfId="138" applyFont="1" applyBorder="1" applyAlignment="1">
      <alignment horizontal="center" vertical="center" wrapText="1"/>
      <protection/>
    </xf>
    <xf numFmtId="0" fontId="6" fillId="0" borderId="23" xfId="138" applyFont="1" applyBorder="1" applyAlignment="1">
      <alignment horizontal="center" vertical="center" wrapText="1"/>
      <protection/>
    </xf>
    <xf numFmtId="0" fontId="21" fillId="0" borderId="26" xfId="138" applyFont="1" applyBorder="1" applyAlignment="1">
      <alignment horizontal="center" vertical="center" wrapText="1"/>
      <protection/>
    </xf>
    <xf numFmtId="0" fontId="21" fillId="0" borderId="25" xfId="138" applyFont="1" applyBorder="1" applyAlignment="1">
      <alignment horizontal="center" vertical="center" wrapText="1"/>
      <protection/>
    </xf>
    <xf numFmtId="49" fontId="6" fillId="0" borderId="19" xfId="138" applyNumberFormat="1" applyFont="1" applyFill="1" applyBorder="1" applyAlignment="1">
      <alignment horizontal="center" vertical="center"/>
      <protection/>
    </xf>
    <xf numFmtId="49" fontId="6" fillId="0" borderId="0" xfId="138" applyNumberFormat="1" applyFont="1" applyFill="1" applyBorder="1" applyAlignment="1">
      <alignment horizontal="center" vertical="center"/>
      <protection/>
    </xf>
    <xf numFmtId="49" fontId="6" fillId="0" borderId="22" xfId="138" applyNumberFormat="1" applyFont="1" applyFill="1" applyBorder="1" applyAlignment="1">
      <alignment horizontal="center" vertical="center"/>
      <protection/>
    </xf>
    <xf numFmtId="0" fontId="13" fillId="0" borderId="22" xfId="138" applyFont="1" applyBorder="1" applyAlignment="1">
      <alignment horizontal="left"/>
      <protection/>
    </xf>
    <xf numFmtId="0" fontId="6" fillId="0" borderId="26" xfId="138" applyFont="1" applyBorder="1" applyAlignment="1">
      <alignment horizontal="center" vertical="center"/>
      <protection/>
    </xf>
    <xf numFmtId="0" fontId="6" fillId="0" borderId="44" xfId="138" applyFont="1" applyBorder="1" applyAlignment="1">
      <alignment horizontal="center" vertical="center"/>
      <protection/>
    </xf>
    <xf numFmtId="0" fontId="6" fillId="0" borderId="25" xfId="138" applyFont="1" applyBorder="1" applyAlignment="1">
      <alignment horizontal="center" vertical="center"/>
      <protection/>
    </xf>
    <xf numFmtId="0" fontId="31" fillId="0" borderId="0" xfId="138" applyNumberFormat="1" applyFont="1" applyBorder="1" applyAlignment="1">
      <alignment horizontal="center"/>
      <protection/>
    </xf>
    <xf numFmtId="0" fontId="31" fillId="0" borderId="0" xfId="138" applyFont="1" applyBorder="1" applyAlignment="1">
      <alignment horizontal="center" wrapText="1"/>
      <protection/>
    </xf>
    <xf numFmtId="0" fontId="25" fillId="0" borderId="0" xfId="138" applyFont="1" applyBorder="1" applyAlignment="1">
      <alignment horizontal="center" wrapText="1"/>
      <protection/>
    </xf>
    <xf numFmtId="0" fontId="67" fillId="3" borderId="26" xfId="138" applyFont="1" applyFill="1" applyBorder="1" applyAlignment="1">
      <alignment horizontal="center" vertical="center" wrapText="1"/>
      <protection/>
    </xf>
    <xf numFmtId="0" fontId="67" fillId="3" borderId="25" xfId="138" applyFont="1" applyFill="1" applyBorder="1" applyAlignment="1">
      <alignment horizontal="center" vertical="center" wrapText="1"/>
      <protection/>
    </xf>
    <xf numFmtId="0" fontId="25" fillId="0" borderId="0" xfId="138" applyNumberFormat="1" applyFont="1" applyBorder="1" applyAlignment="1">
      <alignment horizontal="center"/>
      <protection/>
    </xf>
    <xf numFmtId="0" fontId="3" fillId="0" borderId="0" xfId="138" applyNumberFormat="1" applyFont="1" applyAlignment="1">
      <alignment horizontal="left"/>
      <protection/>
    </xf>
    <xf numFmtId="0" fontId="0" fillId="0" borderId="0" xfId="138" applyFont="1" applyAlignment="1">
      <alignment horizontal="left"/>
      <protection/>
    </xf>
    <xf numFmtId="0" fontId="0" fillId="0" borderId="0" xfId="138" applyFont="1" applyBorder="1" applyAlignment="1">
      <alignment/>
      <protection/>
    </xf>
    <xf numFmtId="0" fontId="14" fillId="0" borderId="0" xfId="138" applyFont="1" applyAlignment="1">
      <alignment horizontal="center" wrapText="1"/>
      <protection/>
    </xf>
    <xf numFmtId="0" fontId="13" fillId="0" borderId="0" xfId="138" applyFont="1" applyBorder="1" applyAlignment="1">
      <alignment horizontal="center"/>
      <protection/>
    </xf>
    <xf numFmtId="3" fontId="0" fillId="47" borderId="0" xfId="138" applyNumberFormat="1" applyFont="1" applyFill="1" applyBorder="1" applyAlignment="1">
      <alignment horizontal="left"/>
      <protection/>
    </xf>
    <xf numFmtId="0" fontId="3" fillId="0" borderId="0" xfId="138" applyFont="1" applyBorder="1" applyAlignment="1">
      <alignment horizontal="left"/>
      <protection/>
    </xf>
    <xf numFmtId="0" fontId="0" fillId="0" borderId="0" xfId="138" applyFont="1" applyBorder="1" applyAlignment="1">
      <alignment horizontal="left"/>
      <protection/>
    </xf>
    <xf numFmtId="0" fontId="12" fillId="0" borderId="20" xfId="138" applyFont="1" applyBorder="1" applyAlignment="1">
      <alignment horizontal="center" vertical="center" wrapText="1"/>
      <protection/>
    </xf>
    <xf numFmtId="0" fontId="14" fillId="0" borderId="0" xfId="138" applyFont="1" applyAlignment="1">
      <alignment horizontal="center"/>
      <protection/>
    </xf>
    <xf numFmtId="0" fontId="6" fillId="0" borderId="20" xfId="138" applyFont="1" applyFill="1" applyBorder="1" applyAlignment="1">
      <alignment horizontal="center" vertical="center" wrapText="1"/>
      <protection/>
    </xf>
    <xf numFmtId="0" fontId="33" fillId="0" borderId="0" xfId="138" applyFont="1" applyAlignment="1">
      <alignment horizontal="center"/>
      <protection/>
    </xf>
    <xf numFmtId="0" fontId="6" fillId="0" borderId="35" xfId="138" applyFont="1" applyBorder="1" applyAlignment="1">
      <alignment horizontal="center" vertical="center" wrapText="1"/>
      <protection/>
    </xf>
    <xf numFmtId="0" fontId="6" fillId="0" borderId="19" xfId="138" applyFont="1" applyBorder="1" applyAlignment="1">
      <alignment horizontal="center" vertical="center" wrapText="1"/>
      <protection/>
    </xf>
    <xf numFmtId="0" fontId="6" fillId="0" borderId="36" xfId="138" applyFont="1" applyBorder="1" applyAlignment="1">
      <alignment horizontal="center" vertical="center" wrapText="1"/>
      <protection/>
    </xf>
    <xf numFmtId="0" fontId="6" fillId="0" borderId="24" xfId="138" applyFont="1" applyBorder="1" applyAlignment="1">
      <alignment horizontal="center" vertical="center" wrapText="1"/>
      <protection/>
    </xf>
    <xf numFmtId="0" fontId="6" fillId="0" borderId="0" xfId="138" applyFont="1" applyBorder="1" applyAlignment="1">
      <alignment horizontal="center" vertical="center" wrapText="1"/>
      <protection/>
    </xf>
    <xf numFmtId="0" fontId="6" fillId="0" borderId="43" xfId="138" applyFont="1" applyBorder="1" applyAlignment="1">
      <alignment horizontal="center" vertical="center" wrapText="1"/>
      <protection/>
    </xf>
    <xf numFmtId="0" fontId="6" fillId="0" borderId="20" xfId="138" applyFont="1" applyBorder="1" applyAlignment="1">
      <alignment horizontal="center" vertical="center"/>
      <protection/>
    </xf>
    <xf numFmtId="49" fontId="19" fillId="0" borderId="22" xfId="138" applyNumberFormat="1" applyFont="1" applyBorder="1" applyAlignment="1">
      <alignment horizontal="center"/>
      <protection/>
    </xf>
    <xf numFmtId="49" fontId="74" fillId="0" borderId="20" xfId="138" applyNumberFormat="1" applyFont="1" applyBorder="1" applyAlignment="1">
      <alignment horizontal="center" vertical="center" wrapText="1"/>
      <protection/>
    </xf>
    <xf numFmtId="49" fontId="12" fillId="0" borderId="20" xfId="138" applyNumberFormat="1" applyFont="1" applyBorder="1" applyAlignment="1">
      <alignment horizontal="center" vertical="center" wrapText="1"/>
      <protection/>
    </xf>
    <xf numFmtId="49" fontId="3" fillId="0" borderId="0" xfId="138" applyNumberFormat="1" applyFont="1" applyAlignment="1">
      <alignment horizontal="left"/>
      <protection/>
    </xf>
    <xf numFmtId="49" fontId="5" fillId="0" borderId="0" xfId="138" applyNumberFormat="1" applyFont="1" applyBorder="1" applyAlignment="1">
      <alignment horizontal="left" wrapText="1"/>
      <protection/>
    </xf>
    <xf numFmtId="49" fontId="5" fillId="0" borderId="0" xfId="138" applyNumberFormat="1" applyFont="1" applyBorder="1" applyAlignment="1">
      <alignment horizontal="left"/>
      <protection/>
    </xf>
    <xf numFmtId="49" fontId="14" fillId="0" borderId="0" xfId="138" applyNumberFormat="1" applyFont="1" applyAlignment="1">
      <alignment horizontal="center" wrapText="1"/>
      <protection/>
    </xf>
    <xf numFmtId="49" fontId="0" fillId="47" borderId="0" xfId="138" applyNumberFormat="1" applyFont="1" applyFill="1" applyBorder="1" applyAlignment="1">
      <alignment horizontal="left" vertical="top" wrapText="1"/>
      <protection/>
    </xf>
    <xf numFmtId="49" fontId="3" fillId="47" borderId="0" xfId="138" applyNumberFormat="1" applyFont="1" applyFill="1" applyBorder="1" applyAlignment="1">
      <alignment horizontal="left" vertical="top" wrapText="1"/>
      <protection/>
    </xf>
    <xf numFmtId="49" fontId="0" fillId="0" borderId="0" xfId="138" applyNumberFormat="1" applyFont="1" applyAlignment="1">
      <alignment horizontal="justify" vertical="top"/>
      <protection/>
    </xf>
    <xf numFmtId="49" fontId="0" fillId="0" borderId="0" xfId="138" applyNumberFormat="1" applyFont="1" applyBorder="1" applyAlignment="1">
      <alignment horizontal="justify" vertical="top" wrapText="1"/>
      <protection/>
    </xf>
    <xf numFmtId="49" fontId="0" fillId="0" borderId="0" xfId="138" applyNumberFormat="1" applyFont="1" applyBorder="1" applyAlignment="1">
      <alignment horizontal="justify" vertical="top"/>
      <protection/>
    </xf>
    <xf numFmtId="49" fontId="18" fillId="0" borderId="0" xfId="138" applyNumberFormat="1" applyFont="1" applyAlignment="1">
      <alignment horizontal="center" wrapText="1"/>
      <protection/>
    </xf>
    <xf numFmtId="49" fontId="79" fillId="0" borderId="0" xfId="138" applyNumberFormat="1" applyFont="1" applyAlignment="1">
      <alignment horizontal="center"/>
      <protection/>
    </xf>
    <xf numFmtId="49" fontId="6" fillId="0" borderId="20" xfId="138" applyNumberFormat="1" applyFont="1" applyFill="1" applyBorder="1" applyAlignment="1">
      <alignment horizontal="center" vertical="center"/>
      <protection/>
    </xf>
    <xf numFmtId="49" fontId="77" fillId="3" borderId="26" xfId="138" applyNumberFormat="1" applyFont="1" applyFill="1" applyBorder="1" applyAlignment="1">
      <alignment horizontal="center" vertical="center" wrapText="1"/>
      <protection/>
    </xf>
    <xf numFmtId="49" fontId="77" fillId="3" borderId="25" xfId="138" applyNumberFormat="1" applyFont="1" applyFill="1" applyBorder="1" applyAlignment="1">
      <alignment horizontal="center" vertical="center" wrapText="1"/>
      <protection/>
    </xf>
    <xf numFmtId="49" fontId="75" fillId="3" borderId="26" xfId="138" applyNumberFormat="1" applyFont="1" applyFill="1" applyBorder="1" applyAlignment="1">
      <alignment horizontal="center" vertical="center" wrapText="1"/>
      <protection/>
    </xf>
    <xf numFmtId="49" fontId="75" fillId="3" borderId="25" xfId="138" applyNumberFormat="1" applyFont="1" applyFill="1" applyBorder="1" applyAlignment="1">
      <alignment horizontal="center" vertical="center" wrapText="1"/>
      <protection/>
    </xf>
    <xf numFmtId="49" fontId="6" fillId="0" borderId="21" xfId="138" applyNumberFormat="1" applyFont="1" applyBorder="1" applyAlignment="1">
      <alignment horizontal="center" vertical="center" wrapText="1"/>
      <protection/>
    </xf>
    <xf numFmtId="49" fontId="6" fillId="0" borderId="39" xfId="138" applyNumberFormat="1" applyFont="1" applyBorder="1" applyAlignment="1">
      <alignment horizontal="center" vertical="center" wrapText="1"/>
      <protection/>
    </xf>
    <xf numFmtId="49" fontId="6" fillId="0" borderId="23" xfId="138" applyNumberFormat="1" applyFont="1" applyBorder="1" applyAlignment="1">
      <alignment horizontal="center" vertical="center" wrapText="1"/>
      <protection/>
    </xf>
    <xf numFmtId="49" fontId="31" fillId="0" borderId="0" xfId="138" applyNumberFormat="1" applyFont="1" applyBorder="1" applyAlignment="1">
      <alignment horizontal="left" wrapText="1"/>
      <protection/>
    </xf>
    <xf numFmtId="49" fontId="18" fillId="0" borderId="22" xfId="138" applyNumberFormat="1" applyFont="1" applyBorder="1" applyAlignment="1">
      <alignment horizontal="left"/>
      <protection/>
    </xf>
    <xf numFmtId="49" fontId="6" fillId="0" borderId="44" xfId="138" applyNumberFormat="1" applyFont="1" applyBorder="1" applyAlignment="1">
      <alignment horizontal="center" vertical="center" wrapText="1"/>
      <protection/>
    </xf>
    <xf numFmtId="49" fontId="19" fillId="0" borderId="0" xfId="138" applyNumberFormat="1" applyFont="1" applyAlignment="1">
      <alignment horizontal="center"/>
      <protection/>
    </xf>
    <xf numFmtId="49" fontId="7" fillId="0" borderId="0" xfId="138" applyNumberFormat="1" applyFont="1" applyAlignment="1">
      <alignment horizontal="left"/>
      <protection/>
    </xf>
    <xf numFmtId="49" fontId="13" fillId="0" borderId="0" xfId="138" applyNumberFormat="1" applyFont="1" applyBorder="1" applyAlignment="1">
      <alignment horizontal="left"/>
      <protection/>
    </xf>
    <xf numFmtId="49" fontId="7" fillId="0" borderId="26" xfId="138" applyNumberFormat="1" applyFont="1" applyBorder="1" applyAlignment="1">
      <alignment horizontal="center" vertical="center" wrapText="1"/>
      <protection/>
    </xf>
    <xf numFmtId="49" fontId="7" fillId="0" borderId="25" xfId="138" applyNumberFormat="1" applyFont="1" applyBorder="1" applyAlignment="1">
      <alignment horizontal="center" vertical="center" wrapText="1"/>
      <protection/>
    </xf>
    <xf numFmtId="49" fontId="4" fillId="0" borderId="0" xfId="138" applyNumberFormat="1" applyFont="1" applyAlignment="1">
      <alignment/>
      <protection/>
    </xf>
    <xf numFmtId="49" fontId="0" fillId="0" borderId="0" xfId="138" applyNumberFormat="1" applyFont="1" applyBorder="1" applyAlignment="1">
      <alignment horizontal="left"/>
      <protection/>
    </xf>
    <xf numFmtId="49" fontId="19" fillId="0" borderId="26" xfId="138" applyNumberFormat="1" applyFont="1" applyBorder="1" applyAlignment="1">
      <alignment horizontal="center" vertical="center" wrapText="1"/>
      <protection/>
    </xf>
    <xf numFmtId="49" fontId="19" fillId="0" borderId="25" xfId="138" applyNumberFormat="1" applyFont="1" applyBorder="1" applyAlignment="1">
      <alignment horizontal="center" vertical="center" wrapText="1"/>
      <protection/>
    </xf>
    <xf numFmtId="49" fontId="90" fillId="3" borderId="26" xfId="138" applyNumberFormat="1" applyFont="1" applyFill="1" applyBorder="1" applyAlignment="1">
      <alignment horizontal="center" vertical="center" wrapText="1"/>
      <protection/>
    </xf>
    <xf numFmtId="49" fontId="90" fillId="3" borderId="25" xfId="138" applyNumberFormat="1" applyFont="1" applyFill="1" applyBorder="1" applyAlignment="1">
      <alignment horizontal="center" vertical="center" wrapText="1"/>
      <protection/>
    </xf>
    <xf numFmtId="49" fontId="89" fillId="3" borderId="26" xfId="138" applyNumberFormat="1" applyFont="1" applyFill="1" applyBorder="1" applyAlignment="1">
      <alignment horizontal="center" vertical="center" wrapText="1"/>
      <protection/>
    </xf>
    <xf numFmtId="49" fontId="89" fillId="3" borderId="25" xfId="138" applyNumberFormat="1" applyFont="1" applyFill="1" applyBorder="1" applyAlignment="1">
      <alignment horizontal="center" vertical="center" wrapText="1"/>
      <protection/>
    </xf>
    <xf numFmtId="49" fontId="6" fillId="0" borderId="27" xfId="138" applyNumberFormat="1" applyFont="1" applyFill="1" applyBorder="1" applyAlignment="1">
      <alignment horizontal="center" vertical="center" wrapText="1"/>
      <protection/>
    </xf>
    <xf numFmtId="49" fontId="6" fillId="0" borderId="37" xfId="138" applyNumberFormat="1" applyFont="1" applyFill="1" applyBorder="1" applyAlignment="1">
      <alignment horizontal="center" vertical="center" wrapText="1"/>
      <protection/>
    </xf>
    <xf numFmtId="49" fontId="6" fillId="0" borderId="44" xfId="138" applyNumberFormat="1" applyFont="1" applyFill="1" applyBorder="1" applyAlignment="1">
      <alignment horizontal="center" vertical="center" wrapText="1"/>
      <protection/>
    </xf>
    <xf numFmtId="49" fontId="19" fillId="0" borderId="26" xfId="138" applyNumberFormat="1" applyFont="1" applyFill="1" applyBorder="1" applyAlignment="1">
      <alignment horizontal="center" vertical="center"/>
      <protection/>
    </xf>
    <xf numFmtId="49" fontId="19" fillId="0" borderId="25" xfId="138" applyNumberFormat="1" applyFont="1" applyFill="1" applyBorder="1" applyAlignment="1">
      <alignment horizontal="center" vertical="center"/>
      <protection/>
    </xf>
    <xf numFmtId="49" fontId="18" fillId="0" borderId="0" xfId="138" applyNumberFormat="1" applyFont="1" applyFill="1" applyBorder="1" applyAlignment="1">
      <alignment horizontal="left"/>
      <protection/>
    </xf>
    <xf numFmtId="49" fontId="6" fillId="0" borderId="35" xfId="138" applyNumberFormat="1" applyFont="1" applyFill="1" applyBorder="1" applyAlignment="1">
      <alignment horizontal="center" vertical="center" wrapText="1"/>
      <protection/>
    </xf>
    <xf numFmtId="49" fontId="6" fillId="0" borderId="36" xfId="138" applyNumberFormat="1" applyFont="1" applyFill="1" applyBorder="1" applyAlignment="1">
      <alignment horizontal="center" vertical="center" wrapText="1"/>
      <protection/>
    </xf>
    <xf numFmtId="49" fontId="6" fillId="0" borderId="24" xfId="138" applyNumberFormat="1" applyFont="1" applyFill="1" applyBorder="1" applyAlignment="1">
      <alignment horizontal="center" vertical="center" wrapText="1"/>
      <protection/>
    </xf>
    <xf numFmtId="49" fontId="6" fillId="0" borderId="43" xfId="138" applyNumberFormat="1" applyFont="1" applyFill="1" applyBorder="1" applyAlignment="1">
      <alignment horizontal="center" vertical="center" wrapText="1"/>
      <protection/>
    </xf>
    <xf numFmtId="0" fontId="82" fillId="0" borderId="44" xfId="138" applyFont="1" applyFill="1" applyBorder="1" applyAlignment="1">
      <alignment horizontal="center" vertical="center" wrapText="1"/>
      <protection/>
    </xf>
    <xf numFmtId="0" fontId="82" fillId="0" borderId="25" xfId="138" applyFont="1" applyFill="1" applyBorder="1" applyAlignment="1">
      <alignment horizontal="center" vertical="center" wrapText="1"/>
      <protection/>
    </xf>
    <xf numFmtId="49" fontId="89" fillId="3" borderId="26" xfId="138" applyNumberFormat="1" applyFont="1" applyFill="1" applyBorder="1" applyAlignment="1">
      <alignment horizontal="center" vertical="center"/>
      <protection/>
    </xf>
    <xf numFmtId="49" fontId="89" fillId="3" borderId="25" xfId="138" applyNumberFormat="1" applyFont="1" applyFill="1" applyBorder="1" applyAlignment="1">
      <alignment horizontal="center" vertical="center"/>
      <protection/>
    </xf>
    <xf numFmtId="49" fontId="28" fillId="0" borderId="0" xfId="138" applyNumberFormat="1" applyFont="1" applyAlignment="1">
      <alignment horizontal="center"/>
      <protection/>
    </xf>
    <xf numFmtId="49" fontId="0" fillId="0" borderId="0" xfId="138" applyNumberFormat="1" applyFont="1" applyFill="1" applyAlignment="1">
      <alignment horizontal="left"/>
      <protection/>
    </xf>
    <xf numFmtId="49" fontId="13" fillId="0" borderId="22" xfId="138" applyNumberFormat="1" applyFont="1" applyFill="1" applyBorder="1" applyAlignment="1">
      <alignment horizontal="center" vertical="center"/>
      <protection/>
    </xf>
    <xf numFmtId="49" fontId="90" fillId="3" borderId="26" xfId="138" applyNumberFormat="1" applyFont="1" applyFill="1" applyBorder="1" applyAlignment="1">
      <alignment horizontal="center" vertical="center"/>
      <protection/>
    </xf>
    <xf numFmtId="49" fontId="90" fillId="3" borderId="25" xfId="138" applyNumberFormat="1" applyFont="1" applyFill="1" applyBorder="1" applyAlignment="1">
      <alignment horizontal="center" vertical="center"/>
      <protection/>
    </xf>
    <xf numFmtId="49" fontId="6" fillId="47" borderId="26" xfId="138" applyNumberFormat="1" applyFont="1" applyFill="1" applyBorder="1" applyAlignment="1">
      <alignment horizontal="center" vertical="center"/>
      <protection/>
    </xf>
    <xf numFmtId="49" fontId="6" fillId="47" borderId="25" xfId="138" applyNumberFormat="1" applyFont="1" applyFill="1" applyBorder="1" applyAlignment="1">
      <alignment horizontal="center" vertical="center"/>
      <protection/>
    </xf>
    <xf numFmtId="0" fontId="25" fillId="0" borderId="0" xfId="138" applyFont="1" applyAlignment="1">
      <alignment horizontal="center"/>
      <protection/>
    </xf>
    <xf numFmtId="0" fontId="7" fillId="0" borderId="20" xfId="138" applyFont="1" applyFill="1" applyBorder="1" applyAlignment="1">
      <alignment horizontal="center" vertical="center" wrapText="1"/>
      <protection/>
    </xf>
    <xf numFmtId="0" fontId="28" fillId="47" borderId="0" xfId="138" applyFont="1" applyFill="1" applyBorder="1" applyAlignment="1">
      <alignment horizontal="center"/>
      <protection/>
    </xf>
    <xf numFmtId="49" fontId="7" fillId="0" borderId="35" xfId="138" applyNumberFormat="1" applyFont="1" applyFill="1" applyBorder="1" applyAlignment="1">
      <alignment horizontal="center" vertical="center"/>
      <protection/>
    </xf>
    <xf numFmtId="49" fontId="7" fillId="0" borderId="36" xfId="138" applyNumberFormat="1" applyFont="1" applyFill="1" applyBorder="1" applyAlignment="1">
      <alignment horizontal="center" vertical="center"/>
      <protection/>
    </xf>
    <xf numFmtId="49" fontId="7" fillId="0" borderId="24" xfId="138" applyNumberFormat="1" applyFont="1" applyFill="1" applyBorder="1" applyAlignment="1">
      <alignment horizontal="center" vertical="center"/>
      <protection/>
    </xf>
    <xf numFmtId="49" fontId="7" fillId="0" borderId="43" xfId="138" applyNumberFormat="1" applyFont="1" applyFill="1" applyBorder="1" applyAlignment="1">
      <alignment horizontal="center" vertical="center"/>
      <protection/>
    </xf>
    <xf numFmtId="49" fontId="7" fillId="0" borderId="27" xfId="138" applyNumberFormat="1" applyFont="1" applyFill="1" applyBorder="1" applyAlignment="1">
      <alignment horizontal="center" vertical="center"/>
      <protection/>
    </xf>
    <xf numFmtId="49" fontId="7" fillId="0" borderId="37" xfId="138" applyNumberFormat="1" applyFont="1" applyFill="1" applyBorder="1" applyAlignment="1">
      <alignment horizontal="center" vertical="center"/>
      <protection/>
    </xf>
    <xf numFmtId="0" fontId="18" fillId="0" borderId="0" xfId="138" applyFont="1" applyBorder="1" applyAlignment="1">
      <alignment horizontal="left"/>
      <protection/>
    </xf>
    <xf numFmtId="0" fontId="13" fillId="0" borderId="0" xfId="138" applyFont="1" applyAlignment="1">
      <alignment horizontal="center"/>
      <protection/>
    </xf>
    <xf numFmtId="49" fontId="31" fillId="0" borderId="0" xfId="138" applyNumberFormat="1" applyFont="1" applyBorder="1" applyAlignment="1">
      <alignment horizontal="justify" vertical="justify" wrapText="1"/>
      <protection/>
    </xf>
    <xf numFmtId="0" fontId="14" fillId="0" borderId="0" xfId="138" applyNumberFormat="1" applyFont="1" applyAlignment="1">
      <alignment horizontal="center"/>
      <protection/>
    </xf>
    <xf numFmtId="0" fontId="33" fillId="0" borderId="0" xfId="138" applyNumberFormat="1" applyFont="1" applyAlignment="1">
      <alignment horizontal="center"/>
      <protection/>
    </xf>
    <xf numFmtId="0" fontId="23" fillId="0" borderId="0" xfId="138" applyNumberFormat="1" applyFont="1" applyAlignment="1">
      <alignment horizontal="center"/>
      <protection/>
    </xf>
    <xf numFmtId="49" fontId="25" fillId="47" borderId="45" xfId="0" applyNumberFormat="1" applyFont="1" applyFill="1" applyBorder="1" applyAlignment="1">
      <alignment horizontal="center" vertical="center"/>
    </xf>
    <xf numFmtId="49" fontId="25" fillId="47" borderId="46"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4"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5"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3" fillId="0" borderId="0" xfId="0" applyNumberFormat="1" applyFont="1" applyFill="1" applyAlignment="1">
      <alignment horizontal="center"/>
    </xf>
    <xf numFmtId="49" fontId="7" fillId="0" borderId="20" xfId="0" applyNumberFormat="1" applyFont="1" applyFill="1" applyBorder="1" applyAlignment="1">
      <alignment horizontal="center" vertical="center" wrapText="1"/>
    </xf>
    <xf numFmtId="1" fontId="7" fillId="0" borderId="20" xfId="0" applyNumberFormat="1" applyFont="1" applyFill="1" applyBorder="1" applyAlignment="1">
      <alignment horizontal="center" vertical="center"/>
    </xf>
    <xf numFmtId="49" fontId="7" fillId="0" borderId="20"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0" fontId="6" fillId="0" borderId="0" xfId="0" applyNumberFormat="1" applyFont="1" applyFill="1" applyBorder="1" applyAlignment="1">
      <alignment horizontal="left" wrapText="1"/>
    </xf>
    <xf numFmtId="0" fontId="28" fillId="0" borderId="0" xfId="0" applyNumberFormat="1" applyFont="1" applyFill="1" applyAlignment="1">
      <alignment horizontal="center"/>
    </xf>
    <xf numFmtId="0" fontId="28" fillId="0" borderId="0" xfId="0" applyNumberFormat="1" applyFont="1" applyFill="1" applyAlignment="1">
      <alignment horizontal="left"/>
    </xf>
    <xf numFmtId="0" fontId="28" fillId="0" borderId="0" xfId="0" applyNumberFormat="1" applyFont="1" applyFill="1" applyAlignment="1">
      <alignment horizontal="center" wrapText="1"/>
    </xf>
    <xf numFmtId="0" fontId="28"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wrapText="1"/>
    </xf>
    <xf numFmtId="49" fontId="7" fillId="0" borderId="0" xfId="0" applyNumberFormat="1" applyFont="1" applyFill="1" applyBorder="1" applyAlignment="1">
      <alignment horizontal="left" wrapText="1"/>
    </xf>
    <xf numFmtId="0" fontId="7" fillId="0" borderId="20" xfId="0" applyNumberFormat="1" applyFont="1" applyFill="1" applyBorder="1" applyAlignment="1">
      <alignment horizontal="center" vertical="center" wrapText="1"/>
    </xf>
    <xf numFmtId="0" fontId="25" fillId="0" borderId="0" xfId="0" applyNumberFormat="1" applyFont="1" applyFill="1" applyAlignment="1">
      <alignment horizontal="center"/>
    </xf>
    <xf numFmtId="49" fontId="4" fillId="0" borderId="20" xfId="0" applyNumberFormat="1" applyFont="1" applyFill="1" applyBorder="1" applyAlignment="1" applyProtection="1">
      <alignment horizontal="center" vertical="center" wrapText="1"/>
      <protection/>
    </xf>
    <xf numFmtId="49" fontId="16" fillId="0" borderId="47"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0" fillId="0" borderId="0" xfId="0" applyNumberFormat="1" applyFont="1" applyFill="1" applyAlignment="1">
      <alignment horizontal="center"/>
    </xf>
    <xf numFmtId="0" fontId="108" fillId="0" borderId="0" xfId="0" applyNumberFormat="1" applyFont="1" applyFill="1" applyAlignment="1">
      <alignment horizontal="center"/>
    </xf>
    <xf numFmtId="0" fontId="4" fillId="0" borderId="0" xfId="0" applyNumberFormat="1" applyFont="1" applyFill="1" applyAlignment="1">
      <alignment horizontal="left"/>
    </xf>
    <xf numFmtId="0" fontId="7" fillId="0" borderId="48" xfId="0" applyNumberFormat="1" applyFont="1" applyFill="1" applyBorder="1" applyAlignment="1">
      <alignment horizontal="center" vertical="center" wrapText="1"/>
    </xf>
    <xf numFmtId="0" fontId="7" fillId="0" borderId="49" xfId="0" applyNumberFormat="1" applyFont="1" applyFill="1" applyBorder="1" applyAlignment="1">
      <alignment horizontal="center" vertical="center" wrapText="1"/>
    </xf>
    <xf numFmtId="0" fontId="7" fillId="0" borderId="47"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0" fontId="108" fillId="0" borderId="0" xfId="0" applyNumberFormat="1" applyFont="1" applyFill="1" applyBorder="1" applyAlignment="1">
      <alignment horizontal="center" vertical="center"/>
    </xf>
    <xf numFmtId="49" fontId="4" fillId="0" borderId="50"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7" fillId="0" borderId="49" xfId="0" applyNumberFormat="1" applyFont="1" applyFill="1" applyBorder="1" applyAlignment="1" applyProtection="1">
      <alignment horizontal="center" vertical="center" wrapText="1"/>
      <protection/>
    </xf>
    <xf numFmtId="49" fontId="18" fillId="0" borderId="51" xfId="0" applyNumberFormat="1" applyFont="1" applyFill="1" applyBorder="1" applyAlignment="1">
      <alignment horizontal="center"/>
    </xf>
    <xf numFmtId="49" fontId="7" fillId="0" borderId="49" xfId="0" applyNumberFormat="1" applyFont="1" applyFill="1" applyBorder="1" applyAlignment="1">
      <alignment horizontal="center" vertical="center" wrapText="1"/>
    </xf>
    <xf numFmtId="1" fontId="7" fillId="0" borderId="49" xfId="0" applyNumberFormat="1" applyFont="1" applyFill="1" applyBorder="1" applyAlignment="1">
      <alignment horizontal="center" vertical="center"/>
    </xf>
    <xf numFmtId="0" fontId="108" fillId="0" borderId="0" xfId="0" applyNumberFormat="1" applyFont="1" applyFill="1" applyBorder="1" applyAlignment="1">
      <alignment horizontal="center" wrapText="1"/>
    </xf>
    <xf numFmtId="49" fontId="21" fillId="0" borderId="47"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cellXfs>
  <cellStyles count="14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ieu 8 - Bieu 19 toan tinh" xfId="137"/>
    <cellStyle name="Normal_Bieu mau TK tu 11 den 19 (ban phat hanh)" xfId="138"/>
    <cellStyle name="Normal_Sheet2" xfId="139"/>
    <cellStyle name="Normal_Sheet7" xfId="140"/>
    <cellStyle name="Note" xfId="141"/>
    <cellStyle name="Note 2" xfId="142"/>
    <cellStyle name="Note 3" xfId="143"/>
    <cellStyle name="Output" xfId="144"/>
    <cellStyle name="Output 2" xfId="145"/>
    <cellStyle name="Output 3" xfId="146"/>
    <cellStyle name="Percent" xfId="147"/>
    <cellStyle name="Percent 2" xfId="148"/>
    <cellStyle name="Percent 2 2" xfId="149"/>
    <cellStyle name="Percent 3" xfId="150"/>
    <cellStyle name="Title" xfId="151"/>
    <cellStyle name="Title 2" xfId="152"/>
    <cellStyle name="Title 3" xfId="153"/>
    <cellStyle name="Total" xfId="154"/>
    <cellStyle name="Total 2" xfId="155"/>
    <cellStyle name="Total 3" xfId="156"/>
    <cellStyle name="Warning Text" xfId="157"/>
    <cellStyle name="Warning Text 2" xfId="158"/>
    <cellStyle name="Warning Text 3"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050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9050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72;&#417;n%20D&#432;&#417;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L&#226;m%20H&#2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02"/>
      <sheetName val="03"/>
      <sheetName val="04"/>
      <sheetName val="06"/>
      <sheetName val="07"/>
      <sheetName val="Việc lũy tiến"/>
      <sheetName val="Tiền lũy tiế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78" t="s">
        <v>26</v>
      </c>
      <c r="B1" s="578"/>
      <c r="C1" s="575" t="s">
        <v>74</v>
      </c>
      <c r="D1" s="575"/>
      <c r="E1" s="575"/>
      <c r="F1" s="579" t="s">
        <v>70</v>
      </c>
      <c r="G1" s="579"/>
      <c r="H1" s="579"/>
    </row>
    <row r="2" spans="1:8" ht="33.75" customHeight="1">
      <c r="A2" s="580" t="s">
        <v>77</v>
      </c>
      <c r="B2" s="580"/>
      <c r="C2" s="575"/>
      <c r="D2" s="575"/>
      <c r="E2" s="575"/>
      <c r="F2" s="572" t="s">
        <v>71</v>
      </c>
      <c r="G2" s="572"/>
      <c r="H2" s="572"/>
    </row>
    <row r="3" spans="1:8" ht="19.5" customHeight="1">
      <c r="A3" s="6" t="s">
        <v>65</v>
      </c>
      <c r="B3" s="6"/>
      <c r="C3" s="24"/>
      <c r="D3" s="24"/>
      <c r="E3" s="24"/>
      <c r="F3" s="572" t="s">
        <v>72</v>
      </c>
      <c r="G3" s="572"/>
      <c r="H3" s="572"/>
    </row>
    <row r="4" spans="1:8" s="7" customFormat="1" ht="19.5" customHeight="1">
      <c r="A4" s="6"/>
      <c r="B4" s="6"/>
      <c r="D4" s="8"/>
      <c r="F4" s="9" t="s">
        <v>73</v>
      </c>
      <c r="G4" s="9"/>
      <c r="H4" s="9"/>
    </row>
    <row r="5" spans="1:8" s="23" customFormat="1" ht="36" customHeight="1">
      <c r="A5" s="591" t="s">
        <v>57</v>
      </c>
      <c r="B5" s="592"/>
      <c r="C5" s="595" t="s">
        <v>68</v>
      </c>
      <c r="D5" s="596"/>
      <c r="E5" s="597" t="s">
        <v>67</v>
      </c>
      <c r="F5" s="597"/>
      <c r="G5" s="597"/>
      <c r="H5" s="574"/>
    </row>
    <row r="6" spans="1:8" s="23" customFormat="1" ht="20.25" customHeight="1">
      <c r="A6" s="593"/>
      <c r="B6" s="594"/>
      <c r="C6" s="576" t="s">
        <v>3</v>
      </c>
      <c r="D6" s="576" t="s">
        <v>75</v>
      </c>
      <c r="E6" s="573" t="s">
        <v>69</v>
      </c>
      <c r="F6" s="574"/>
      <c r="G6" s="573" t="s">
        <v>76</v>
      </c>
      <c r="H6" s="574"/>
    </row>
    <row r="7" spans="1:8" s="23" customFormat="1" ht="52.5" customHeight="1">
      <c r="A7" s="593"/>
      <c r="B7" s="594"/>
      <c r="C7" s="577"/>
      <c r="D7" s="577"/>
      <c r="E7" s="5" t="s">
        <v>3</v>
      </c>
      <c r="F7" s="5" t="s">
        <v>9</v>
      </c>
      <c r="G7" s="5" t="s">
        <v>3</v>
      </c>
      <c r="H7" s="5" t="s">
        <v>9</v>
      </c>
    </row>
    <row r="8" spans="1:8" ht="15" customHeight="1">
      <c r="A8" s="582" t="s">
        <v>6</v>
      </c>
      <c r="B8" s="583"/>
      <c r="C8" s="10">
        <v>1</v>
      </c>
      <c r="D8" s="10" t="s">
        <v>44</v>
      </c>
      <c r="E8" s="10" t="s">
        <v>49</v>
      </c>
      <c r="F8" s="10" t="s">
        <v>58</v>
      </c>
      <c r="G8" s="10" t="s">
        <v>59</v>
      </c>
      <c r="H8" s="10" t="s">
        <v>60</v>
      </c>
    </row>
    <row r="9" spans="1:8" ht="26.25" customHeight="1">
      <c r="A9" s="584" t="s">
        <v>33</v>
      </c>
      <c r="B9" s="585"/>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86" t="s">
        <v>56</v>
      </c>
      <c r="C16" s="586"/>
      <c r="D16" s="26"/>
      <c r="E16" s="588" t="s">
        <v>19</v>
      </c>
      <c r="F16" s="588"/>
      <c r="G16" s="588"/>
      <c r="H16" s="588"/>
    </row>
    <row r="17" spans="2:8" ht="15.75" customHeight="1">
      <c r="B17" s="586"/>
      <c r="C17" s="586"/>
      <c r="D17" s="26"/>
      <c r="E17" s="589" t="s">
        <v>38</v>
      </c>
      <c r="F17" s="589"/>
      <c r="G17" s="589"/>
      <c r="H17" s="589"/>
    </row>
    <row r="18" spans="2:8" s="27" customFormat="1" ht="15.75" customHeight="1">
      <c r="B18" s="586"/>
      <c r="C18" s="586"/>
      <c r="D18" s="28"/>
      <c r="E18" s="590" t="s">
        <v>55</v>
      </c>
      <c r="F18" s="590"/>
      <c r="G18" s="590"/>
      <c r="H18" s="590"/>
    </row>
    <row r="20" ht="15.75">
      <c r="B20" s="19"/>
    </row>
    <row r="22" ht="15.75" hidden="1">
      <c r="A22" s="20" t="s">
        <v>41</v>
      </c>
    </row>
    <row r="23" spans="1:3" ht="15.75" hidden="1">
      <c r="A23" s="21"/>
      <c r="B23" s="587" t="s">
        <v>50</v>
      </c>
      <c r="C23" s="587"/>
    </row>
    <row r="24" spans="1:8" ht="15.75" customHeight="1" hidden="1">
      <c r="A24" s="22" t="s">
        <v>25</v>
      </c>
      <c r="B24" s="581" t="s">
        <v>53</v>
      </c>
      <c r="C24" s="581"/>
      <c r="D24" s="22"/>
      <c r="E24" s="22"/>
      <c r="F24" s="22"/>
      <c r="G24" s="22"/>
      <c r="H24" s="22"/>
    </row>
    <row r="25" spans="1:8" ht="15" customHeight="1" hidden="1">
      <c r="A25" s="22"/>
      <c r="B25" s="581" t="s">
        <v>54</v>
      </c>
      <c r="C25" s="581"/>
      <c r="D25" s="581"/>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74" t="s">
        <v>231</v>
      </c>
      <c r="B1" s="774"/>
      <c r="C1" s="774"/>
      <c r="D1" s="777" t="s">
        <v>347</v>
      </c>
      <c r="E1" s="777"/>
      <c r="F1" s="777"/>
      <c r="G1" s="777"/>
      <c r="H1" s="777"/>
      <c r="I1" s="777"/>
      <c r="J1" s="191" t="s">
        <v>348</v>
      </c>
      <c r="K1" s="322"/>
      <c r="L1" s="322"/>
    </row>
    <row r="2" spans="1:12" ht="18.75" customHeight="1">
      <c r="A2" s="775" t="s">
        <v>306</v>
      </c>
      <c r="B2" s="775"/>
      <c r="C2" s="775"/>
      <c r="D2" s="864" t="s">
        <v>232</v>
      </c>
      <c r="E2" s="864"/>
      <c r="F2" s="864"/>
      <c r="G2" s="864"/>
      <c r="H2" s="864"/>
      <c r="I2" s="864"/>
      <c r="J2" s="774" t="s">
        <v>349</v>
      </c>
      <c r="K2" s="774"/>
      <c r="L2" s="774"/>
    </row>
    <row r="3" spans="1:12" ht="17.25">
      <c r="A3" s="775" t="s">
        <v>258</v>
      </c>
      <c r="B3" s="775"/>
      <c r="C3" s="775"/>
      <c r="D3" s="865" t="s">
        <v>350</v>
      </c>
      <c r="E3" s="866"/>
      <c r="F3" s="866"/>
      <c r="G3" s="866"/>
      <c r="H3" s="866"/>
      <c r="I3" s="866"/>
      <c r="J3" s="194" t="s">
        <v>366</v>
      </c>
      <c r="K3" s="194"/>
      <c r="L3" s="194"/>
    </row>
    <row r="4" spans="1:12" ht="15.75">
      <c r="A4" s="861" t="s">
        <v>351</v>
      </c>
      <c r="B4" s="861"/>
      <c r="C4" s="861"/>
      <c r="D4" s="862"/>
      <c r="E4" s="862"/>
      <c r="F4" s="862"/>
      <c r="G4" s="862"/>
      <c r="H4" s="862"/>
      <c r="I4" s="862"/>
      <c r="J4" s="780" t="s">
        <v>308</v>
      </c>
      <c r="K4" s="780"/>
      <c r="L4" s="780"/>
    </row>
    <row r="5" spans="1:13" ht="15.75">
      <c r="A5" s="324"/>
      <c r="B5" s="324"/>
      <c r="C5" s="325"/>
      <c r="D5" s="325"/>
      <c r="E5" s="193"/>
      <c r="J5" s="326" t="s">
        <v>352</v>
      </c>
      <c r="K5" s="241"/>
      <c r="L5" s="241"/>
      <c r="M5" s="241"/>
    </row>
    <row r="6" spans="1:13" s="329" customFormat="1" ht="24.75" customHeight="1">
      <c r="A6" s="855" t="s">
        <v>57</v>
      </c>
      <c r="B6" s="856"/>
      <c r="C6" s="853" t="s">
        <v>353</v>
      </c>
      <c r="D6" s="853"/>
      <c r="E6" s="853"/>
      <c r="F6" s="853"/>
      <c r="G6" s="853"/>
      <c r="H6" s="853"/>
      <c r="I6" s="853" t="s">
        <v>233</v>
      </c>
      <c r="J6" s="853"/>
      <c r="K6" s="853"/>
      <c r="L6" s="853"/>
      <c r="M6" s="328"/>
    </row>
    <row r="7" spans="1:13" s="329" customFormat="1" ht="17.25" customHeight="1">
      <c r="A7" s="857"/>
      <c r="B7" s="858"/>
      <c r="C7" s="853" t="s">
        <v>31</v>
      </c>
      <c r="D7" s="853"/>
      <c r="E7" s="853" t="s">
        <v>7</v>
      </c>
      <c r="F7" s="853"/>
      <c r="G7" s="853"/>
      <c r="H7" s="853"/>
      <c r="I7" s="853" t="s">
        <v>234</v>
      </c>
      <c r="J7" s="853"/>
      <c r="K7" s="853" t="s">
        <v>235</v>
      </c>
      <c r="L7" s="853"/>
      <c r="M7" s="328"/>
    </row>
    <row r="8" spans="1:12" s="329" customFormat="1" ht="27.75" customHeight="1">
      <c r="A8" s="857"/>
      <c r="B8" s="858"/>
      <c r="C8" s="853"/>
      <c r="D8" s="853"/>
      <c r="E8" s="853" t="s">
        <v>236</v>
      </c>
      <c r="F8" s="853"/>
      <c r="G8" s="853" t="s">
        <v>237</v>
      </c>
      <c r="H8" s="853"/>
      <c r="I8" s="853"/>
      <c r="J8" s="853"/>
      <c r="K8" s="853"/>
      <c r="L8" s="853"/>
    </row>
    <row r="9" spans="1:12" s="329" customFormat="1" ht="24.75" customHeight="1">
      <c r="A9" s="859"/>
      <c r="B9" s="860"/>
      <c r="C9" s="327" t="s">
        <v>238</v>
      </c>
      <c r="D9" s="327" t="s">
        <v>9</v>
      </c>
      <c r="E9" s="327" t="s">
        <v>3</v>
      </c>
      <c r="F9" s="327" t="s">
        <v>239</v>
      </c>
      <c r="G9" s="327" t="s">
        <v>3</v>
      </c>
      <c r="H9" s="327" t="s">
        <v>239</v>
      </c>
      <c r="I9" s="327" t="s">
        <v>3</v>
      </c>
      <c r="J9" s="327" t="s">
        <v>239</v>
      </c>
      <c r="K9" s="327" t="s">
        <v>3</v>
      </c>
      <c r="L9" s="327" t="s">
        <v>239</v>
      </c>
    </row>
    <row r="10" spans="1:12" s="331" customFormat="1" ht="15.75">
      <c r="A10" s="759" t="s">
        <v>6</v>
      </c>
      <c r="B10" s="760"/>
      <c r="C10" s="330">
        <v>1</v>
      </c>
      <c r="D10" s="330">
        <v>2</v>
      </c>
      <c r="E10" s="330">
        <v>3</v>
      </c>
      <c r="F10" s="330">
        <v>4</v>
      </c>
      <c r="G10" s="330">
        <v>5</v>
      </c>
      <c r="H10" s="330">
        <v>6</v>
      </c>
      <c r="I10" s="330">
        <v>7</v>
      </c>
      <c r="J10" s="330">
        <v>8</v>
      </c>
      <c r="K10" s="330">
        <v>9</v>
      </c>
      <c r="L10" s="330">
        <v>10</v>
      </c>
    </row>
    <row r="11" spans="1:12" s="331" customFormat="1" ht="30.75" customHeight="1">
      <c r="A11" s="771" t="s">
        <v>303</v>
      </c>
      <c r="B11" s="772"/>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50" t="s">
        <v>304</v>
      </c>
      <c r="B12" s="751"/>
      <c r="C12" s="249">
        <v>0</v>
      </c>
      <c r="D12" s="249">
        <v>0</v>
      </c>
      <c r="E12" s="249">
        <v>0</v>
      </c>
      <c r="F12" s="249">
        <v>0</v>
      </c>
      <c r="G12" s="249">
        <v>0</v>
      </c>
      <c r="H12" s="249">
        <v>0</v>
      </c>
      <c r="I12" s="249">
        <v>0</v>
      </c>
      <c r="J12" s="249">
        <v>0</v>
      </c>
      <c r="K12" s="249">
        <v>0</v>
      </c>
      <c r="L12" s="249">
        <v>0</v>
      </c>
    </row>
    <row r="13" spans="1:32" s="331" customFormat="1" ht="17.25" customHeight="1">
      <c r="A13" s="753" t="s">
        <v>30</v>
      </c>
      <c r="B13" s="754"/>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273</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305</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276</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277</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278</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279</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284</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286</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287</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288</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290</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69" t="s">
        <v>291</v>
      </c>
      <c r="C28" s="769"/>
      <c r="D28" s="769"/>
      <c r="E28" s="204"/>
      <c r="F28" s="258"/>
      <c r="G28" s="258"/>
      <c r="H28" s="768" t="s">
        <v>291</v>
      </c>
      <c r="I28" s="768"/>
      <c r="J28" s="768"/>
      <c r="K28" s="768"/>
      <c r="L28" s="768"/>
      <c r="AG28" s="192" t="s">
        <v>292</v>
      </c>
      <c r="AI28" s="190">
        <f>82/88</f>
        <v>0.9318181818181818</v>
      </c>
    </row>
    <row r="29" spans="1:12" s="192" customFormat="1" ht="19.5" customHeight="1">
      <c r="A29" s="202"/>
      <c r="B29" s="770" t="s">
        <v>240</v>
      </c>
      <c r="C29" s="770"/>
      <c r="D29" s="770"/>
      <c r="E29" s="204"/>
      <c r="F29" s="205"/>
      <c r="G29" s="205"/>
      <c r="H29" s="773" t="s">
        <v>158</v>
      </c>
      <c r="I29" s="773"/>
      <c r="J29" s="773"/>
      <c r="K29" s="773"/>
      <c r="L29" s="773"/>
    </row>
    <row r="30" spans="1:12" s="196" customFormat="1" ht="15" customHeight="1">
      <c r="A30" s="202"/>
      <c r="B30" s="854"/>
      <c r="C30" s="854"/>
      <c r="D30" s="854"/>
      <c r="E30" s="204"/>
      <c r="F30" s="205"/>
      <c r="G30" s="205"/>
      <c r="H30" s="726"/>
      <c r="I30" s="726"/>
      <c r="J30" s="726"/>
      <c r="K30" s="726"/>
      <c r="L30" s="726"/>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52" t="s">
        <v>295</v>
      </c>
      <c r="C33" s="852"/>
      <c r="D33" s="852"/>
      <c r="E33" s="336"/>
      <c r="F33" s="336"/>
      <c r="G33" s="336"/>
      <c r="H33" s="336"/>
      <c r="I33" s="336"/>
      <c r="J33" s="337" t="s">
        <v>295</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63" t="s">
        <v>241</v>
      </c>
      <c r="C37" s="863"/>
      <c r="D37" s="863"/>
      <c r="E37" s="863"/>
      <c r="F37" s="863"/>
      <c r="G37" s="863"/>
      <c r="H37" s="863"/>
      <c r="I37" s="863"/>
      <c r="J37" s="863"/>
      <c r="K37" s="339"/>
      <c r="L37" s="294"/>
      <c r="M37" s="265"/>
      <c r="N37" s="265"/>
      <c r="O37" s="265"/>
    </row>
    <row r="38" spans="2:12" s="184" customFormat="1" ht="18.75" hidden="1">
      <c r="B38" s="236" t="s">
        <v>242</v>
      </c>
      <c r="C38" s="186"/>
      <c r="D38" s="186"/>
      <c r="E38" s="186"/>
      <c r="F38" s="186"/>
      <c r="G38" s="186"/>
      <c r="H38" s="186"/>
      <c r="I38" s="186"/>
      <c r="J38" s="186"/>
      <c r="K38" s="338"/>
      <c r="L38" s="186"/>
    </row>
    <row r="39" spans="2:12" ht="18.75" hidden="1">
      <c r="B39" s="340" t="s">
        <v>243</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98" t="s">
        <v>337</v>
      </c>
      <c r="C41" s="598"/>
      <c r="D41" s="598"/>
      <c r="E41" s="210"/>
      <c r="F41" s="210"/>
      <c r="G41" s="182"/>
      <c r="H41" s="599" t="s">
        <v>249</v>
      </c>
      <c r="I41" s="599"/>
      <c r="J41" s="599"/>
      <c r="K41" s="599"/>
      <c r="L41" s="599"/>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67" t="s">
        <v>379</v>
      </c>
      <c r="M1" s="868"/>
      <c r="N1" s="868"/>
      <c r="O1" s="365"/>
      <c r="P1" s="365"/>
      <c r="Q1" s="365"/>
      <c r="R1" s="365"/>
      <c r="S1" s="365"/>
      <c r="T1" s="365"/>
      <c r="U1" s="365"/>
      <c r="V1" s="365"/>
      <c r="W1" s="365"/>
      <c r="X1" s="365"/>
      <c r="Y1" s="366"/>
    </row>
    <row r="2" spans="11:17" ht="34.5" customHeight="1">
      <c r="K2" s="349"/>
      <c r="L2" s="869" t="s">
        <v>386</v>
      </c>
      <c r="M2" s="870"/>
      <c r="N2" s="871"/>
      <c r="O2" s="29"/>
      <c r="P2" s="351"/>
      <c r="Q2" s="347"/>
    </row>
    <row r="3" spans="11:18" ht="31.5" customHeight="1">
      <c r="K3" s="349"/>
      <c r="L3" s="354" t="s">
        <v>395</v>
      </c>
      <c r="M3" s="355">
        <f>'06'!C11</f>
        <v>9232</v>
      </c>
      <c r="N3" s="355"/>
      <c r="O3" s="355"/>
      <c r="P3" s="352"/>
      <c r="Q3" s="348"/>
      <c r="R3" s="345"/>
    </row>
    <row r="4" spans="11:18" ht="30" customHeight="1">
      <c r="K4" s="349"/>
      <c r="L4" s="356" t="s">
        <v>380</v>
      </c>
      <c r="M4" s="357">
        <f>'06'!D11</f>
        <v>5330</v>
      </c>
      <c r="N4" s="355"/>
      <c r="O4" s="355"/>
      <c r="P4" s="352"/>
      <c r="Q4" s="348"/>
      <c r="R4" s="345"/>
    </row>
    <row r="5" spans="11:18" ht="31.5" customHeight="1">
      <c r="K5" s="349"/>
      <c r="L5" s="356" t="s">
        <v>381</v>
      </c>
      <c r="M5" s="357">
        <f>'06'!E11</f>
        <v>3902</v>
      </c>
      <c r="N5" s="355"/>
      <c r="O5" s="355"/>
      <c r="P5" s="352"/>
      <c r="Q5" s="348"/>
      <c r="R5" s="345"/>
    </row>
    <row r="6" spans="11:18" ht="27" customHeight="1">
      <c r="K6" s="349"/>
      <c r="L6" s="354" t="s">
        <v>382</v>
      </c>
      <c r="M6" s="355">
        <f>'06'!F11</f>
        <v>36</v>
      </c>
      <c r="N6" s="355"/>
      <c r="O6" s="355"/>
      <c r="P6" s="352"/>
      <c r="Q6" s="348"/>
      <c r="R6" s="345"/>
    </row>
    <row r="7" spans="11:18" s="342" customFormat="1" ht="30" customHeight="1">
      <c r="K7" s="350"/>
      <c r="L7" s="358" t="s">
        <v>398</v>
      </c>
      <c r="M7" s="355">
        <f>'06'!H11</f>
        <v>9196</v>
      </c>
      <c r="N7" s="355"/>
      <c r="O7" s="355"/>
      <c r="P7" s="352"/>
      <c r="Q7" s="348"/>
      <c r="R7" s="345"/>
    </row>
    <row r="8" spans="11:18" ht="30.75" customHeight="1">
      <c r="K8" s="349"/>
      <c r="L8" s="359" t="s">
        <v>397</v>
      </c>
      <c r="M8" s="360">
        <f>'[7]M6 Tong hop Viec CHV '!$C$12</f>
        <v>1489</v>
      </c>
      <c r="N8" s="355"/>
      <c r="O8" s="355"/>
      <c r="P8" s="352"/>
      <c r="Q8" s="348"/>
      <c r="R8" s="345"/>
    </row>
    <row r="9" spans="11:18" ht="33" customHeight="1">
      <c r="K9" s="349"/>
      <c r="L9" s="367" t="s">
        <v>400</v>
      </c>
      <c r="M9" s="368">
        <f>(M7-M8)/M8</f>
        <v>5.1759570181329755</v>
      </c>
      <c r="N9" s="355"/>
      <c r="O9" s="355"/>
      <c r="P9" s="352"/>
      <c r="Q9" s="348"/>
      <c r="R9" s="345"/>
    </row>
    <row r="10" spans="11:18" ht="33" customHeight="1">
      <c r="K10" s="349"/>
      <c r="L10" s="354" t="s">
        <v>399</v>
      </c>
      <c r="M10" s="355">
        <f>'06'!I11</f>
        <v>6764</v>
      </c>
      <c r="N10" s="355" t="s">
        <v>383</v>
      </c>
      <c r="O10" s="361">
        <f>M10/M7</f>
        <v>0.7355371900826446</v>
      </c>
      <c r="P10" s="352"/>
      <c r="Q10" s="348"/>
      <c r="R10" s="345"/>
    </row>
    <row r="11" spans="11:18" ht="22.5" customHeight="1">
      <c r="K11" s="349"/>
      <c r="L11" s="354" t="s">
        <v>401</v>
      </c>
      <c r="M11" s="355">
        <f>'06'!Q11</f>
        <v>2432</v>
      </c>
      <c r="N11" s="355" t="s">
        <v>383</v>
      </c>
      <c r="O11" s="361">
        <f>M11/M7</f>
        <v>0.2644628099173554</v>
      </c>
      <c r="P11" s="352"/>
      <c r="Q11" s="348"/>
      <c r="R11" s="345"/>
    </row>
    <row r="12" spans="11:18" ht="34.5" customHeight="1">
      <c r="K12" s="349"/>
      <c r="L12" s="354" t="s">
        <v>402</v>
      </c>
      <c r="M12" s="355">
        <f>'06'!J11+'06'!K11</f>
        <v>2683</v>
      </c>
      <c r="N12" s="354"/>
      <c r="O12" s="354"/>
      <c r="P12" s="346"/>
      <c r="R12" s="346"/>
    </row>
    <row r="13" spans="11:18" ht="33.75" customHeight="1">
      <c r="K13" s="349"/>
      <c r="L13" s="354" t="s">
        <v>403</v>
      </c>
      <c r="M13" s="361">
        <f>M12/M7</f>
        <v>0.2917572857764245</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404</v>
      </c>
      <c r="M16" s="360">
        <f>'[7]M6 Tong hop Viec CHV '!$H$12+'[7]M6 Tong hop Viec CHV '!$I$12+'[7]M6 Tong hop Viec CHV '!$K$12</f>
        <v>749</v>
      </c>
      <c r="N16" s="355"/>
      <c r="O16" s="355"/>
      <c r="P16" s="352"/>
      <c r="R16" s="346"/>
    </row>
    <row r="17" spans="11:18" ht="24.75" customHeight="1">
      <c r="K17" s="349"/>
      <c r="L17" s="367" t="s">
        <v>405</v>
      </c>
      <c r="M17" s="362">
        <f>M16/M8</f>
        <v>0.5030221625251847</v>
      </c>
      <c r="N17" s="355"/>
      <c r="O17" s="355"/>
      <c r="P17" s="352"/>
      <c r="R17" s="346"/>
    </row>
    <row r="18" spans="11:18" ht="26.25" customHeight="1">
      <c r="K18" s="349"/>
      <c r="L18" s="367" t="s">
        <v>384</v>
      </c>
      <c r="M18" s="368">
        <f>M13-M17</f>
        <v>-0.2112648767487602</v>
      </c>
      <c r="N18" s="355"/>
      <c r="O18" s="355"/>
      <c r="P18" s="352"/>
      <c r="R18" s="346"/>
    </row>
    <row r="19" spans="11:18" ht="24.75" customHeight="1">
      <c r="K19" s="349"/>
      <c r="L19" s="354" t="s">
        <v>406</v>
      </c>
      <c r="M19" s="355">
        <f>'06'!J11</f>
        <v>2564</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407</v>
      </c>
      <c r="M26" s="361">
        <f>M19/'06'!I11</f>
        <v>0.3790656416321703</v>
      </c>
      <c r="N26" s="355"/>
      <c r="O26" s="355"/>
      <c r="P26" s="352"/>
      <c r="R26" s="346"/>
    </row>
    <row r="27" spans="11:18" ht="24.75" customHeight="1">
      <c r="K27" s="349"/>
      <c r="L27" s="359" t="s">
        <v>408</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409</v>
      </c>
      <c r="M30" s="361">
        <f>M26-M27</f>
        <v>-0.29359622887142683</v>
      </c>
      <c r="N30" s="355"/>
      <c r="O30" s="355"/>
      <c r="P30" s="352"/>
      <c r="R30" s="346"/>
    </row>
    <row r="31" spans="11:18" ht="24.75" customHeight="1">
      <c r="K31" s="349"/>
      <c r="L31" s="354" t="s">
        <v>410</v>
      </c>
      <c r="M31" s="355">
        <f>'06'!R11</f>
        <v>6513</v>
      </c>
      <c r="N31" s="355"/>
      <c r="O31" s="355"/>
      <c r="P31" s="352"/>
      <c r="R31" s="346"/>
    </row>
    <row r="32" spans="11:18" ht="24.75" customHeight="1">
      <c r="K32" s="349"/>
      <c r="L32" s="359" t="s">
        <v>411</v>
      </c>
      <c r="M32" s="360">
        <f>'[7]M6 Tong hop Viec CHV '!$R$12</f>
        <v>719</v>
      </c>
      <c r="N32" s="355"/>
      <c r="O32" s="355"/>
      <c r="P32" s="352"/>
      <c r="R32" s="346"/>
    </row>
    <row r="33" spans="11:18" ht="24.75" customHeight="1">
      <c r="K33" s="349"/>
      <c r="L33" s="367" t="s">
        <v>412</v>
      </c>
      <c r="M33" s="369">
        <f>M31-M32</f>
        <v>5794</v>
      </c>
      <c r="N33" s="369" t="s">
        <v>385</v>
      </c>
      <c r="O33" s="368">
        <f>(M31-M32)/M32</f>
        <v>8.058414464534074</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387</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413</v>
      </c>
      <c r="M42" s="355">
        <f>'07'!C11</f>
        <v>2328766986</v>
      </c>
      <c r="N42" s="355"/>
      <c r="O42" s="355"/>
      <c r="P42" s="346"/>
      <c r="R42" s="346"/>
    </row>
    <row r="43" spans="11:18" ht="24.75" customHeight="1">
      <c r="K43" s="349"/>
      <c r="L43" s="363" t="s">
        <v>100</v>
      </c>
      <c r="M43" s="355">
        <f>'07'!D11</f>
        <v>2114010179</v>
      </c>
      <c r="N43" s="355"/>
      <c r="O43" s="355"/>
      <c r="P43" s="346"/>
      <c r="R43" s="346"/>
    </row>
    <row r="44" spans="11:18" ht="24.75" customHeight="1">
      <c r="K44" s="349"/>
      <c r="L44" s="363" t="s">
        <v>381</v>
      </c>
      <c r="M44" s="355">
        <f>'07'!E11</f>
        <v>214756807</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414</v>
      </c>
      <c r="M47" s="355">
        <f>'07'!F11</f>
        <v>4860910</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415</v>
      </c>
      <c r="M50" s="355">
        <f>'07'!H11</f>
        <v>2323906076</v>
      </c>
      <c r="N50" s="355"/>
      <c r="O50" s="355"/>
      <c r="P50" s="346"/>
      <c r="R50" s="346"/>
    </row>
    <row r="51" spans="11:18" ht="24.75" customHeight="1">
      <c r="K51" s="349"/>
      <c r="L51" s="364" t="s">
        <v>416</v>
      </c>
      <c r="M51" s="360">
        <f>'[7]M7 Thop tien CHV'!$C$12</f>
        <v>54227822.442</v>
      </c>
      <c r="N51" s="355"/>
      <c r="O51" s="355"/>
      <c r="P51" s="346"/>
      <c r="R51" s="346"/>
    </row>
    <row r="52" spans="11:18" ht="24.75" customHeight="1">
      <c r="K52" s="349"/>
      <c r="L52" s="377" t="s">
        <v>388</v>
      </c>
      <c r="M52" s="369">
        <f>M50-M51</f>
        <v>2269678253.558</v>
      </c>
      <c r="N52" s="355"/>
      <c r="O52" s="355"/>
      <c r="P52" s="346"/>
      <c r="R52" s="346"/>
    </row>
    <row r="53" spans="11:18" ht="24.75" customHeight="1">
      <c r="K53" s="349"/>
      <c r="L53" s="377" t="s">
        <v>389</v>
      </c>
      <c r="M53" s="368">
        <f>(M52/M51)</f>
        <v>41.854497402796525</v>
      </c>
      <c r="N53" s="355"/>
      <c r="O53" s="355"/>
      <c r="P53" s="346"/>
      <c r="R53" s="346"/>
    </row>
    <row r="54" spans="11:18" ht="24.75" customHeight="1">
      <c r="K54" s="349"/>
      <c r="L54" s="363" t="s">
        <v>417</v>
      </c>
      <c r="M54" s="355">
        <f>'07'!I11</f>
        <v>905016626</v>
      </c>
      <c r="N54" s="355" t="s">
        <v>390</v>
      </c>
      <c r="O54" s="361">
        <f>'07'!I11/'07'!H11</f>
        <v>0.3894376951575215</v>
      </c>
      <c r="P54" s="346"/>
      <c r="R54" s="346"/>
    </row>
    <row r="55" spans="11:18" ht="24.75" customHeight="1">
      <c r="K55" s="349"/>
      <c r="L55" s="363" t="s">
        <v>418</v>
      </c>
      <c r="M55" s="355">
        <f>'07'!R11</f>
        <v>1418889450</v>
      </c>
      <c r="N55" s="355" t="s">
        <v>390</v>
      </c>
      <c r="O55" s="361">
        <f>'07'!R11/'07'!H11</f>
        <v>0.6105623048424785</v>
      </c>
      <c r="P55" s="346"/>
      <c r="R55" s="346"/>
    </row>
    <row r="56" spans="11:18" ht="24.75" customHeight="1">
      <c r="K56" s="349"/>
      <c r="L56" s="363" t="s">
        <v>419</v>
      </c>
      <c r="M56" s="355">
        <f>'07'!J11+'07'!K11+'07'!L11</f>
        <v>171501282</v>
      </c>
      <c r="N56" s="355" t="s">
        <v>390</v>
      </c>
      <c r="O56" s="361">
        <f>M56/'07'!H11</f>
        <v>0.07379871491845956</v>
      </c>
      <c r="P56" s="346"/>
      <c r="R56" s="346"/>
    </row>
    <row r="57" spans="11:18" ht="24.75" customHeight="1">
      <c r="K57" s="349"/>
      <c r="L57" s="364" t="s">
        <v>420</v>
      </c>
      <c r="M57" s="360">
        <f>'[7]M7 Thop tien CHV'!$H$12+'[7]M7 Thop tien CHV'!$I$12+'[7]M7 Thop tien CHV'!$K$12</f>
        <v>2217726.5</v>
      </c>
      <c r="N57" s="360" t="s">
        <v>390</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421</v>
      </c>
      <c r="M60" s="368">
        <f>O56-O57</f>
        <v>0.032902245170444225</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422</v>
      </c>
      <c r="M63" s="355">
        <f>'07'!J11</f>
        <v>101486575</v>
      </c>
      <c r="N63" s="355" t="s">
        <v>391</v>
      </c>
      <c r="O63" s="361">
        <f>'07'!J11/'07'!I11</f>
        <v>0.11213780176453908</v>
      </c>
      <c r="P63" s="346"/>
      <c r="R63" s="346"/>
    </row>
    <row r="64" spans="11:16" ht="24.75" customHeight="1">
      <c r="K64" s="349"/>
      <c r="L64" s="364" t="s">
        <v>423</v>
      </c>
      <c r="M64" s="360">
        <f>'[7]M7 Thop tien CHV'!$H$12</f>
        <v>2212774.5</v>
      </c>
      <c r="N64" s="360" t="s">
        <v>392</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424</v>
      </c>
      <c r="M68" s="368">
        <f>O63-O64</f>
        <v>0.09789430044472543</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425</v>
      </c>
      <c r="M72" s="355">
        <f>'07'!S11</f>
        <v>2152404794</v>
      </c>
      <c r="N72" s="355"/>
      <c r="O72" s="355"/>
      <c r="P72" s="346"/>
    </row>
    <row r="73" spans="11:16" ht="24.75" customHeight="1">
      <c r="K73" s="349"/>
      <c r="L73" s="364" t="s">
        <v>426</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393</v>
      </c>
      <c r="M76" s="369">
        <f>M72-M73</f>
        <v>2104277983.638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394</v>
      </c>
      <c r="M79" s="368">
        <f>M76/M73</f>
        <v>43.72361201189217</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872" t="s">
        <v>440</v>
      </c>
      <c r="B2" s="872"/>
    </row>
    <row r="3" spans="1:2" ht="22.5" customHeight="1">
      <c r="A3" s="408" t="s">
        <v>428</v>
      </c>
      <c r="B3" s="456" t="s">
        <v>578</v>
      </c>
    </row>
    <row r="4" spans="1:2" ht="22.5" customHeight="1">
      <c r="A4" s="408" t="s">
        <v>427</v>
      </c>
      <c r="B4" s="409" t="s">
        <v>442</v>
      </c>
    </row>
    <row r="5" spans="1:2" ht="22.5" customHeight="1">
      <c r="A5" s="408" t="s">
        <v>429</v>
      </c>
      <c r="B5" s="426" t="s">
        <v>443</v>
      </c>
    </row>
    <row r="6" spans="1:2" ht="22.5" customHeight="1">
      <c r="A6" s="408" t="s">
        <v>430</v>
      </c>
      <c r="B6" s="426" t="s">
        <v>444</v>
      </c>
    </row>
    <row r="7" spans="1:2" ht="22.5" customHeight="1">
      <c r="A7" s="408" t="s">
        <v>431</v>
      </c>
      <c r="B7" s="426" t="s">
        <v>396</v>
      </c>
    </row>
    <row r="8" spans="1:2" ht="15.75">
      <c r="A8" s="410" t="s">
        <v>432</v>
      </c>
      <c r="B8" s="427" t="s">
        <v>579</v>
      </c>
    </row>
    <row r="10" spans="1:2" ht="62.25" customHeight="1">
      <c r="A10" s="873" t="s">
        <v>441</v>
      </c>
      <c r="B10" s="873"/>
    </row>
    <row r="11" spans="1:2" ht="15.75">
      <c r="A11" s="874" t="s">
        <v>439</v>
      </c>
      <c r="B11" s="874"/>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T106"/>
  <sheetViews>
    <sheetView showZeros="0" tabSelected="1" zoomScale="105" zoomScaleNormal="105" zoomScaleSheetLayoutView="100" workbookViewId="0" topLeftCell="A14">
      <selection activeCell="C13" sqref="C13:R13"/>
    </sheetView>
  </sheetViews>
  <sheetFormatPr defaultColWidth="9.00390625" defaultRowHeight="15.75"/>
  <cols>
    <col min="1" max="1" width="3.50390625" style="23" customWidth="1"/>
    <col min="2" max="2" width="20.7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0" width="7.625" style="23" customWidth="1"/>
    <col min="11" max="11" width="6.25390625" style="23" customWidth="1"/>
    <col min="12" max="12" width="7.375" style="23" customWidth="1"/>
    <col min="13" max="13" width="5.875" style="23" customWidth="1"/>
    <col min="14" max="14" width="8.625" style="23" customWidth="1"/>
    <col min="15" max="15" width="6.125" style="23" customWidth="1"/>
    <col min="16" max="16" width="7.25390625" style="23" customWidth="1"/>
    <col min="17" max="17" width="7.50390625" style="23" customWidth="1"/>
    <col min="18" max="18" width="7.25390625" style="23" customWidth="1"/>
    <col min="19" max="19" width="8.625" style="23" customWidth="1"/>
    <col min="20" max="16384" width="9.00390625" style="23" customWidth="1"/>
  </cols>
  <sheetData>
    <row r="1" spans="1:19" ht="20.25" customHeight="1">
      <c r="A1" s="388" t="s">
        <v>27</v>
      </c>
      <c r="B1" s="388"/>
      <c r="C1" s="388"/>
      <c r="E1" s="875" t="s">
        <v>66</v>
      </c>
      <c r="F1" s="875"/>
      <c r="G1" s="875"/>
      <c r="H1" s="875"/>
      <c r="I1" s="875"/>
      <c r="J1" s="875"/>
      <c r="K1" s="875"/>
      <c r="L1" s="875"/>
      <c r="M1" s="875"/>
      <c r="N1" s="875"/>
      <c r="O1" s="875"/>
      <c r="P1" s="379" t="s">
        <v>433</v>
      </c>
      <c r="Q1" s="379"/>
      <c r="R1" s="379"/>
      <c r="S1" s="379"/>
    </row>
    <row r="2" spans="1:19" ht="17.25" customHeight="1">
      <c r="A2" s="881" t="s">
        <v>245</v>
      </c>
      <c r="B2" s="881"/>
      <c r="C2" s="881"/>
      <c r="D2" s="881"/>
      <c r="E2" s="876" t="s">
        <v>34</v>
      </c>
      <c r="F2" s="876"/>
      <c r="G2" s="876"/>
      <c r="H2" s="876"/>
      <c r="I2" s="876"/>
      <c r="J2" s="876"/>
      <c r="K2" s="876"/>
      <c r="L2" s="876"/>
      <c r="M2" s="876"/>
      <c r="N2" s="876"/>
      <c r="O2" s="876"/>
      <c r="P2" s="882" t="str">
        <f>'Thong tin'!B4</f>
        <v>Cục Thi hành án dân sự tỉnh Lâm Đồng </v>
      </c>
      <c r="Q2" s="882"/>
      <c r="R2" s="882"/>
      <c r="S2" s="882"/>
    </row>
    <row r="3" spans="1:19" ht="19.5" customHeight="1">
      <c r="A3" s="881" t="s">
        <v>246</v>
      </c>
      <c r="B3" s="881"/>
      <c r="C3" s="881"/>
      <c r="D3" s="881"/>
      <c r="E3" s="877" t="str">
        <f>'Thong tin'!B3</f>
        <v>05 tháng / năm 2017</v>
      </c>
      <c r="F3" s="877"/>
      <c r="G3" s="877"/>
      <c r="H3" s="877"/>
      <c r="I3" s="877"/>
      <c r="J3" s="877"/>
      <c r="K3" s="877"/>
      <c r="L3" s="877"/>
      <c r="M3" s="877"/>
      <c r="N3" s="877"/>
      <c r="O3" s="877"/>
      <c r="P3" s="379" t="s">
        <v>434</v>
      </c>
      <c r="Q3" s="388"/>
      <c r="R3" s="379"/>
      <c r="S3" s="379"/>
    </row>
    <row r="4" spans="1:19" ht="14.25" customHeight="1">
      <c r="A4" s="382" t="s">
        <v>124</v>
      </c>
      <c r="B4" s="388"/>
      <c r="C4" s="388"/>
      <c r="D4" s="388"/>
      <c r="E4" s="388"/>
      <c r="F4" s="388"/>
      <c r="G4" s="388"/>
      <c r="H4" s="388"/>
      <c r="I4" s="388"/>
      <c r="J4" s="388"/>
      <c r="K4" s="388"/>
      <c r="L4" s="388"/>
      <c r="M4" s="388"/>
      <c r="N4" s="392"/>
      <c r="O4" s="392"/>
      <c r="P4" s="889" t="s">
        <v>308</v>
      </c>
      <c r="Q4" s="889"/>
      <c r="R4" s="889"/>
      <c r="S4" s="889"/>
    </row>
    <row r="5" spans="2:19" ht="21.75" customHeight="1">
      <c r="B5" s="386"/>
      <c r="C5" s="386"/>
      <c r="Q5" s="393" t="s">
        <v>244</v>
      </c>
      <c r="R5" s="394"/>
      <c r="S5" s="394"/>
    </row>
    <row r="6" spans="1:19" ht="19.5" customHeight="1">
      <c r="A6" s="890" t="s">
        <v>57</v>
      </c>
      <c r="B6" s="890"/>
      <c r="C6" s="880" t="s">
        <v>125</v>
      </c>
      <c r="D6" s="880"/>
      <c r="E6" s="880"/>
      <c r="F6" s="878" t="s">
        <v>101</v>
      </c>
      <c r="G6" s="878" t="s">
        <v>126</v>
      </c>
      <c r="H6" s="879" t="s">
        <v>102</v>
      </c>
      <c r="I6" s="879"/>
      <c r="J6" s="879"/>
      <c r="K6" s="879"/>
      <c r="L6" s="879"/>
      <c r="M6" s="879"/>
      <c r="N6" s="879"/>
      <c r="O6" s="879"/>
      <c r="P6" s="879"/>
      <c r="Q6" s="879"/>
      <c r="R6" s="880" t="s">
        <v>250</v>
      </c>
      <c r="S6" s="880" t="s">
        <v>436</v>
      </c>
    </row>
    <row r="7" spans="1:19" s="379" customFormat="1" ht="27" customHeight="1">
      <c r="A7" s="890"/>
      <c r="B7" s="890"/>
      <c r="C7" s="880" t="s">
        <v>42</v>
      </c>
      <c r="D7" s="892" t="s">
        <v>7</v>
      </c>
      <c r="E7" s="892"/>
      <c r="F7" s="878"/>
      <c r="G7" s="878"/>
      <c r="H7" s="878" t="s">
        <v>102</v>
      </c>
      <c r="I7" s="880" t="s">
        <v>103</v>
      </c>
      <c r="J7" s="880"/>
      <c r="K7" s="880"/>
      <c r="L7" s="880"/>
      <c r="M7" s="880"/>
      <c r="N7" s="880"/>
      <c r="O7" s="880"/>
      <c r="P7" s="880"/>
      <c r="Q7" s="878" t="s">
        <v>112</v>
      </c>
      <c r="R7" s="880"/>
      <c r="S7" s="880"/>
    </row>
    <row r="8" spans="1:19" ht="21.75" customHeight="1">
      <c r="A8" s="890"/>
      <c r="B8" s="890"/>
      <c r="C8" s="880"/>
      <c r="D8" s="892" t="s">
        <v>128</v>
      </c>
      <c r="E8" s="892" t="s">
        <v>129</v>
      </c>
      <c r="F8" s="878"/>
      <c r="G8" s="878"/>
      <c r="H8" s="878"/>
      <c r="I8" s="878" t="s">
        <v>435</v>
      </c>
      <c r="J8" s="892" t="s">
        <v>7</v>
      </c>
      <c r="K8" s="892"/>
      <c r="L8" s="892"/>
      <c r="M8" s="892"/>
      <c r="N8" s="892"/>
      <c r="O8" s="892"/>
      <c r="P8" s="892"/>
      <c r="Q8" s="878"/>
      <c r="R8" s="880"/>
      <c r="S8" s="880"/>
    </row>
    <row r="9" spans="1:19" ht="84" customHeight="1">
      <c r="A9" s="890"/>
      <c r="B9" s="890"/>
      <c r="C9" s="880"/>
      <c r="D9" s="892"/>
      <c r="E9" s="892"/>
      <c r="F9" s="878"/>
      <c r="G9" s="878"/>
      <c r="H9" s="878"/>
      <c r="I9" s="878"/>
      <c r="J9" s="395" t="s">
        <v>130</v>
      </c>
      <c r="K9" s="395" t="s">
        <v>131</v>
      </c>
      <c r="L9" s="396" t="s">
        <v>105</v>
      </c>
      <c r="M9" s="396" t="s">
        <v>132</v>
      </c>
      <c r="N9" s="396" t="s">
        <v>108</v>
      </c>
      <c r="O9" s="396" t="s">
        <v>251</v>
      </c>
      <c r="P9" s="396" t="s">
        <v>111</v>
      </c>
      <c r="Q9" s="878"/>
      <c r="R9" s="880"/>
      <c r="S9" s="880"/>
    </row>
    <row r="10" spans="1:19" ht="22.5" customHeight="1">
      <c r="A10" s="893" t="s">
        <v>6</v>
      </c>
      <c r="B10" s="894"/>
      <c r="C10" s="397">
        <v>1</v>
      </c>
      <c r="D10" s="397">
        <v>2</v>
      </c>
      <c r="E10" s="397">
        <v>3</v>
      </c>
      <c r="F10" s="397">
        <v>4</v>
      </c>
      <c r="G10" s="397">
        <v>5</v>
      </c>
      <c r="H10" s="397">
        <v>6</v>
      </c>
      <c r="I10" s="397">
        <v>7</v>
      </c>
      <c r="J10" s="397">
        <v>8</v>
      </c>
      <c r="K10" s="397">
        <v>9</v>
      </c>
      <c r="L10" s="397">
        <v>10</v>
      </c>
      <c r="M10" s="397">
        <v>11</v>
      </c>
      <c r="N10" s="397">
        <v>12</v>
      </c>
      <c r="O10" s="397">
        <v>13</v>
      </c>
      <c r="P10" s="397">
        <v>14</v>
      </c>
      <c r="Q10" s="397">
        <v>15</v>
      </c>
      <c r="R10" s="397">
        <v>16</v>
      </c>
      <c r="S10" s="398">
        <v>17</v>
      </c>
    </row>
    <row r="11" spans="1:19" ht="20.25" customHeight="1">
      <c r="A11" s="896" t="s">
        <v>30</v>
      </c>
      <c r="B11" s="897"/>
      <c r="C11" s="457">
        <f>C13+C27</f>
        <v>9232</v>
      </c>
      <c r="D11" s="457">
        <f>D13+D27</f>
        <v>5330</v>
      </c>
      <c r="E11" s="457">
        <f>E13+E27</f>
        <v>3902</v>
      </c>
      <c r="F11" s="457">
        <f>F13+F27</f>
        <v>36</v>
      </c>
      <c r="G11" s="457">
        <f>G13+G27</f>
        <v>0</v>
      </c>
      <c r="H11" s="457">
        <f>H13+H27</f>
        <v>9196</v>
      </c>
      <c r="I11" s="457">
        <f>I13+I27</f>
        <v>6764</v>
      </c>
      <c r="J11" s="457">
        <f>J13+J27</f>
        <v>2564</v>
      </c>
      <c r="K11" s="457">
        <f>K13+K27</f>
        <v>119</v>
      </c>
      <c r="L11" s="457">
        <f>I11-J11-K11-M11-N11-O11-P11</f>
        <v>3967</v>
      </c>
      <c r="M11" s="457">
        <f>M13+M27</f>
        <v>50</v>
      </c>
      <c r="N11" s="457">
        <f>N13+N27</f>
        <v>11</v>
      </c>
      <c r="O11" s="457">
        <f>O13+O27</f>
        <v>4</v>
      </c>
      <c r="P11" s="457">
        <f>P13+P27</f>
        <v>49</v>
      </c>
      <c r="Q11" s="457">
        <f>Q13+Q27</f>
        <v>2432</v>
      </c>
      <c r="R11" s="457">
        <f>R13+R27</f>
        <v>6513</v>
      </c>
      <c r="S11" s="454">
        <f>(J11+K11)/I11</f>
        <v>0.3966587817859255</v>
      </c>
    </row>
    <row r="12" spans="1:19" ht="20.25" customHeight="1">
      <c r="A12" s="451"/>
      <c r="B12" s="453"/>
      <c r="C12" s="458">
        <f aca="true" t="shared" si="0" ref="C12:C96">D12+E12</f>
        <v>0</v>
      </c>
      <c r="D12" s="457"/>
      <c r="E12" s="457"/>
      <c r="F12" s="457"/>
      <c r="G12" s="457"/>
      <c r="H12" s="458">
        <f>C12-F12</f>
        <v>0</v>
      </c>
      <c r="I12" s="458">
        <f>H12-Q12</f>
        <v>0</v>
      </c>
      <c r="J12" s="457"/>
      <c r="K12" s="457"/>
      <c r="L12" s="466">
        <f>I12-J12-K12-M12-N12-O12-P12</f>
        <v>0</v>
      </c>
      <c r="M12" s="457"/>
      <c r="N12" s="457"/>
      <c r="O12" s="457"/>
      <c r="P12" s="457"/>
      <c r="Q12" s="457"/>
      <c r="R12" s="458">
        <f>H12-J12-K12</f>
        <v>0</v>
      </c>
      <c r="S12" s="454"/>
    </row>
    <row r="13" spans="1:19" ht="20.25" customHeight="1">
      <c r="A13" s="428" t="s">
        <v>0</v>
      </c>
      <c r="B13" s="429" t="s">
        <v>446</v>
      </c>
      <c r="C13" s="458">
        <f>C14+C15+C16+C17+C18+C19+C20+C21+C22+C23+C24+C25+C26</f>
        <v>144</v>
      </c>
      <c r="D13" s="458">
        <f aca="true" t="shared" si="1" ref="D13:R13">D14+D15+D16+D17+D18+D19+D20+D21+D22+D23+D24+D25+D26</f>
        <v>74</v>
      </c>
      <c r="E13" s="458">
        <f t="shared" si="1"/>
        <v>70</v>
      </c>
      <c r="F13" s="458">
        <f t="shared" si="1"/>
        <v>1</v>
      </c>
      <c r="G13" s="458">
        <f t="shared" si="1"/>
        <v>0</v>
      </c>
      <c r="H13" s="458">
        <f t="shared" si="1"/>
        <v>143</v>
      </c>
      <c r="I13" s="458">
        <f t="shared" si="1"/>
        <v>109</v>
      </c>
      <c r="J13" s="458">
        <f t="shared" si="1"/>
        <v>30</v>
      </c>
      <c r="K13" s="458">
        <f t="shared" si="1"/>
        <v>0</v>
      </c>
      <c r="L13" s="458">
        <f t="shared" si="1"/>
        <v>72</v>
      </c>
      <c r="M13" s="458">
        <f t="shared" si="1"/>
        <v>1</v>
      </c>
      <c r="N13" s="458">
        <f t="shared" si="1"/>
        <v>0</v>
      </c>
      <c r="O13" s="458">
        <f t="shared" si="1"/>
        <v>0</v>
      </c>
      <c r="P13" s="458">
        <f t="shared" si="1"/>
        <v>3</v>
      </c>
      <c r="Q13" s="458">
        <f t="shared" si="1"/>
        <v>34</v>
      </c>
      <c r="R13" s="458">
        <f t="shared" si="1"/>
        <v>113</v>
      </c>
      <c r="S13" s="454">
        <f aca="true" t="shared" si="2" ref="S13:S76">(J13+K13)/I13</f>
        <v>0.27522935779816515</v>
      </c>
    </row>
    <row r="14" spans="1:19" ht="20.25" customHeight="1">
      <c r="A14" s="430" t="s">
        <v>43</v>
      </c>
      <c r="B14" s="431" t="s">
        <v>444</v>
      </c>
      <c r="C14" s="459">
        <f t="shared" si="0"/>
        <v>3</v>
      </c>
      <c r="D14" s="480">
        <v>0</v>
      </c>
      <c r="E14" s="480">
        <v>3</v>
      </c>
      <c r="F14" s="480"/>
      <c r="G14" s="480"/>
      <c r="H14" s="468">
        <f>C14-F14</f>
        <v>3</v>
      </c>
      <c r="I14" s="468">
        <f>H14-Q14</f>
        <v>3</v>
      </c>
      <c r="J14" s="480">
        <v>3</v>
      </c>
      <c r="K14" s="480"/>
      <c r="L14" s="478">
        <f>I14-J14-K14-M14-N14-O14-P14</f>
        <v>0</v>
      </c>
      <c r="M14" s="480"/>
      <c r="N14" s="480"/>
      <c r="O14" s="480"/>
      <c r="P14" s="480"/>
      <c r="Q14" s="478"/>
      <c r="R14" s="504">
        <f aca="true" t="shared" si="3" ref="R14:R26">H14-J14-K14</f>
        <v>0</v>
      </c>
      <c r="S14" s="479">
        <f t="shared" si="2"/>
        <v>1</v>
      </c>
    </row>
    <row r="15" spans="1:19" ht="20.25" customHeight="1">
      <c r="A15" s="430" t="s">
        <v>44</v>
      </c>
      <c r="B15" s="431" t="s">
        <v>447</v>
      </c>
      <c r="C15" s="459">
        <f t="shared" si="0"/>
        <v>8</v>
      </c>
      <c r="D15" s="480">
        <v>2</v>
      </c>
      <c r="E15" s="480">
        <v>6</v>
      </c>
      <c r="F15" s="480"/>
      <c r="G15" s="480"/>
      <c r="H15" s="468">
        <f aca="true" t="shared" si="4" ref="H15:H78">C15-F15</f>
        <v>8</v>
      </c>
      <c r="I15" s="468">
        <f aca="true" t="shared" si="5" ref="I15:I96">H15-Q15</f>
        <v>6</v>
      </c>
      <c r="J15" s="480"/>
      <c r="K15" s="480"/>
      <c r="L15" s="478">
        <f aca="true" t="shared" si="6" ref="L15:L78">I15-J15-K15-M15-N15-O15-P15</f>
        <v>6</v>
      </c>
      <c r="M15" s="480"/>
      <c r="N15" s="480"/>
      <c r="O15" s="480"/>
      <c r="P15" s="480"/>
      <c r="Q15" s="478">
        <v>2</v>
      </c>
      <c r="R15" s="504">
        <f t="shared" si="3"/>
        <v>8</v>
      </c>
      <c r="S15" s="479">
        <f t="shared" si="2"/>
        <v>0</v>
      </c>
    </row>
    <row r="16" spans="1:19" ht="20.25" customHeight="1">
      <c r="A16" s="430" t="s">
        <v>49</v>
      </c>
      <c r="B16" s="431" t="s">
        <v>448</v>
      </c>
      <c r="C16" s="459">
        <f t="shared" si="0"/>
        <v>9</v>
      </c>
      <c r="D16" s="480">
        <v>5</v>
      </c>
      <c r="E16" s="480">
        <v>4</v>
      </c>
      <c r="F16" s="480"/>
      <c r="G16" s="480"/>
      <c r="H16" s="468">
        <f t="shared" si="4"/>
        <v>9</v>
      </c>
      <c r="I16" s="468">
        <f t="shared" si="5"/>
        <v>4</v>
      </c>
      <c r="J16" s="480"/>
      <c r="K16" s="480"/>
      <c r="L16" s="478">
        <f t="shared" si="6"/>
        <v>4</v>
      </c>
      <c r="M16" s="480"/>
      <c r="N16" s="480"/>
      <c r="O16" s="480"/>
      <c r="P16" s="480"/>
      <c r="Q16" s="478">
        <v>5</v>
      </c>
      <c r="R16" s="504">
        <f t="shared" si="3"/>
        <v>9</v>
      </c>
      <c r="S16" s="479">
        <f t="shared" si="2"/>
        <v>0</v>
      </c>
    </row>
    <row r="17" spans="1:19" ht="20.25" customHeight="1">
      <c r="A17" s="430" t="s">
        <v>58</v>
      </c>
      <c r="B17" s="431" t="s">
        <v>559</v>
      </c>
      <c r="C17" s="459">
        <f t="shared" si="0"/>
        <v>4</v>
      </c>
      <c r="D17" s="480">
        <v>2</v>
      </c>
      <c r="E17" s="480">
        <v>2</v>
      </c>
      <c r="F17" s="480"/>
      <c r="G17" s="480"/>
      <c r="H17" s="468">
        <f t="shared" si="4"/>
        <v>4</v>
      </c>
      <c r="I17" s="468">
        <f t="shared" si="5"/>
        <v>3</v>
      </c>
      <c r="J17" s="480">
        <v>2</v>
      </c>
      <c r="K17" s="480"/>
      <c r="L17" s="478">
        <f t="shared" si="6"/>
        <v>1</v>
      </c>
      <c r="M17" s="480"/>
      <c r="N17" s="480"/>
      <c r="O17" s="480"/>
      <c r="P17" s="480"/>
      <c r="Q17" s="478">
        <v>1</v>
      </c>
      <c r="R17" s="504">
        <f t="shared" si="3"/>
        <v>2</v>
      </c>
      <c r="S17" s="479">
        <f t="shared" si="2"/>
        <v>0.6666666666666666</v>
      </c>
    </row>
    <row r="18" spans="1:19" ht="20.25" customHeight="1">
      <c r="A18" s="430" t="s">
        <v>59</v>
      </c>
      <c r="B18" s="431" t="s">
        <v>449</v>
      </c>
      <c r="C18" s="459">
        <f t="shared" si="0"/>
        <v>6</v>
      </c>
      <c r="D18" s="480">
        <v>0</v>
      </c>
      <c r="E18" s="480">
        <v>6</v>
      </c>
      <c r="F18" s="480"/>
      <c r="G18" s="480"/>
      <c r="H18" s="468">
        <f t="shared" si="4"/>
        <v>6</v>
      </c>
      <c r="I18" s="468">
        <f t="shared" si="5"/>
        <v>6</v>
      </c>
      <c r="J18" s="480">
        <v>1</v>
      </c>
      <c r="K18" s="480"/>
      <c r="L18" s="478">
        <f t="shared" si="6"/>
        <v>5</v>
      </c>
      <c r="M18" s="480"/>
      <c r="N18" s="480"/>
      <c r="O18" s="480"/>
      <c r="P18" s="480"/>
      <c r="Q18" s="478">
        <v>0</v>
      </c>
      <c r="R18" s="504">
        <f t="shared" si="3"/>
        <v>5</v>
      </c>
      <c r="S18" s="479">
        <f t="shared" si="2"/>
        <v>0.16666666666666666</v>
      </c>
    </row>
    <row r="19" spans="1:19" ht="20.25" customHeight="1">
      <c r="A19" s="430" t="s">
        <v>60</v>
      </c>
      <c r="B19" s="431" t="s">
        <v>450</v>
      </c>
      <c r="C19" s="459">
        <f t="shared" si="0"/>
        <v>22</v>
      </c>
      <c r="D19" s="480">
        <v>18</v>
      </c>
      <c r="E19" s="480">
        <v>4</v>
      </c>
      <c r="F19" s="480">
        <v>1</v>
      </c>
      <c r="G19" s="480"/>
      <c r="H19" s="468">
        <f t="shared" si="4"/>
        <v>21</v>
      </c>
      <c r="I19" s="468">
        <f t="shared" si="5"/>
        <v>11</v>
      </c>
      <c r="J19" s="480">
        <v>1</v>
      </c>
      <c r="K19" s="480"/>
      <c r="L19" s="478">
        <f t="shared" si="6"/>
        <v>10</v>
      </c>
      <c r="M19" s="480"/>
      <c r="N19" s="480"/>
      <c r="O19" s="480"/>
      <c r="P19" s="480"/>
      <c r="Q19" s="478">
        <v>10</v>
      </c>
      <c r="R19" s="504">
        <f t="shared" si="3"/>
        <v>20</v>
      </c>
      <c r="S19" s="479">
        <f t="shared" si="2"/>
        <v>0.09090909090909091</v>
      </c>
    </row>
    <row r="20" spans="1:19" ht="20.25" customHeight="1">
      <c r="A20" s="430" t="s">
        <v>61</v>
      </c>
      <c r="B20" s="431" t="s">
        <v>451</v>
      </c>
      <c r="C20" s="459">
        <f t="shared" si="0"/>
        <v>24</v>
      </c>
      <c r="D20" s="480">
        <v>10</v>
      </c>
      <c r="E20" s="480">
        <v>14</v>
      </c>
      <c r="F20" s="480"/>
      <c r="G20" s="480"/>
      <c r="H20" s="468">
        <f t="shared" si="4"/>
        <v>24</v>
      </c>
      <c r="I20" s="468">
        <f t="shared" si="5"/>
        <v>23</v>
      </c>
      <c r="J20" s="480">
        <v>5</v>
      </c>
      <c r="K20" s="480"/>
      <c r="L20" s="478">
        <f t="shared" si="6"/>
        <v>18</v>
      </c>
      <c r="M20" s="480"/>
      <c r="N20" s="480"/>
      <c r="O20" s="480"/>
      <c r="P20" s="480"/>
      <c r="Q20" s="478">
        <v>1</v>
      </c>
      <c r="R20" s="504">
        <f t="shared" si="3"/>
        <v>19</v>
      </c>
      <c r="S20" s="479">
        <f t="shared" si="2"/>
        <v>0.21739130434782608</v>
      </c>
    </row>
    <row r="21" spans="1:19" ht="20.25" customHeight="1">
      <c r="A21" s="430" t="s">
        <v>62</v>
      </c>
      <c r="B21" s="431" t="s">
        <v>443</v>
      </c>
      <c r="C21" s="459">
        <f t="shared" si="0"/>
        <v>21</v>
      </c>
      <c r="D21" s="480">
        <v>8</v>
      </c>
      <c r="E21" s="480">
        <v>13</v>
      </c>
      <c r="F21" s="480"/>
      <c r="G21" s="480"/>
      <c r="H21" s="468">
        <f t="shared" si="4"/>
        <v>21</v>
      </c>
      <c r="I21" s="468">
        <f t="shared" si="5"/>
        <v>20</v>
      </c>
      <c r="J21" s="480">
        <v>3</v>
      </c>
      <c r="K21" s="480"/>
      <c r="L21" s="478">
        <f t="shared" si="6"/>
        <v>17</v>
      </c>
      <c r="M21" s="480"/>
      <c r="N21" s="480"/>
      <c r="O21" s="480"/>
      <c r="P21" s="480"/>
      <c r="Q21" s="478">
        <v>1</v>
      </c>
      <c r="R21" s="504">
        <f t="shared" si="3"/>
        <v>18</v>
      </c>
      <c r="S21" s="479">
        <f t="shared" si="2"/>
        <v>0.15</v>
      </c>
    </row>
    <row r="22" spans="1:19" ht="20.25" customHeight="1">
      <c r="A22" s="430" t="s">
        <v>63</v>
      </c>
      <c r="B22" s="431" t="s">
        <v>452</v>
      </c>
      <c r="C22" s="459">
        <f t="shared" si="0"/>
        <v>13</v>
      </c>
      <c r="D22" s="480">
        <v>9</v>
      </c>
      <c r="E22" s="480">
        <v>4</v>
      </c>
      <c r="F22" s="480"/>
      <c r="G22" s="480"/>
      <c r="H22" s="468">
        <f t="shared" si="4"/>
        <v>13</v>
      </c>
      <c r="I22" s="468">
        <f t="shared" si="5"/>
        <v>7</v>
      </c>
      <c r="J22" s="480"/>
      <c r="K22" s="480"/>
      <c r="L22" s="478">
        <f t="shared" si="6"/>
        <v>7</v>
      </c>
      <c r="M22" s="480"/>
      <c r="N22" s="480"/>
      <c r="O22" s="480"/>
      <c r="P22" s="480"/>
      <c r="Q22" s="478">
        <v>6</v>
      </c>
      <c r="R22" s="504">
        <f t="shared" si="3"/>
        <v>13</v>
      </c>
      <c r="S22" s="479">
        <f t="shared" si="2"/>
        <v>0</v>
      </c>
    </row>
    <row r="23" spans="1:19" ht="20.25" customHeight="1">
      <c r="A23" s="430" t="s">
        <v>83</v>
      </c>
      <c r="B23" s="431" t="s">
        <v>562</v>
      </c>
      <c r="C23" s="459">
        <f t="shared" si="0"/>
        <v>4</v>
      </c>
      <c r="D23" s="480">
        <v>1</v>
      </c>
      <c r="E23" s="480">
        <v>3</v>
      </c>
      <c r="F23" s="480"/>
      <c r="G23" s="480"/>
      <c r="H23" s="468">
        <f t="shared" si="4"/>
        <v>4</v>
      </c>
      <c r="I23" s="468">
        <f t="shared" si="5"/>
        <v>4</v>
      </c>
      <c r="J23" s="480">
        <v>1</v>
      </c>
      <c r="K23" s="480"/>
      <c r="L23" s="478"/>
      <c r="M23" s="480"/>
      <c r="N23" s="480"/>
      <c r="O23" s="480"/>
      <c r="P23" s="480"/>
      <c r="Q23" s="478">
        <v>0</v>
      </c>
      <c r="R23" s="504">
        <f t="shared" si="3"/>
        <v>3</v>
      </c>
      <c r="S23" s="479">
        <f t="shared" si="2"/>
        <v>0.25</v>
      </c>
    </row>
    <row r="24" spans="1:19" ht="20.25" customHeight="1">
      <c r="A24" s="430" t="s">
        <v>84</v>
      </c>
      <c r="B24" s="431" t="s">
        <v>453</v>
      </c>
      <c r="C24" s="459">
        <f t="shared" si="0"/>
        <v>8</v>
      </c>
      <c r="D24" s="480">
        <v>3</v>
      </c>
      <c r="E24" s="480">
        <v>5</v>
      </c>
      <c r="F24" s="480"/>
      <c r="G24" s="480"/>
      <c r="H24" s="468">
        <f t="shared" si="4"/>
        <v>8</v>
      </c>
      <c r="I24" s="468">
        <f t="shared" si="5"/>
        <v>6</v>
      </c>
      <c r="J24" s="480">
        <v>4</v>
      </c>
      <c r="K24" s="480"/>
      <c r="L24" s="478">
        <f t="shared" si="6"/>
        <v>1</v>
      </c>
      <c r="M24" s="480">
        <v>1</v>
      </c>
      <c r="N24" s="480"/>
      <c r="O24" s="480"/>
      <c r="P24" s="480"/>
      <c r="Q24" s="478">
        <v>2</v>
      </c>
      <c r="R24" s="504">
        <f t="shared" si="3"/>
        <v>4</v>
      </c>
      <c r="S24" s="479">
        <f t="shared" si="2"/>
        <v>0.6666666666666666</v>
      </c>
    </row>
    <row r="25" spans="1:19" ht="20.25" customHeight="1">
      <c r="A25" s="430" t="s">
        <v>85</v>
      </c>
      <c r="B25" s="431" t="s">
        <v>454</v>
      </c>
      <c r="C25" s="459">
        <f t="shared" si="0"/>
        <v>14</v>
      </c>
      <c r="D25" s="480">
        <v>11</v>
      </c>
      <c r="E25" s="480">
        <v>3</v>
      </c>
      <c r="F25" s="480"/>
      <c r="G25" s="480"/>
      <c r="H25" s="468">
        <f t="shared" si="4"/>
        <v>14</v>
      </c>
      <c r="I25" s="468">
        <f t="shared" si="5"/>
        <v>10</v>
      </c>
      <c r="J25" s="480">
        <v>7</v>
      </c>
      <c r="K25" s="480"/>
      <c r="L25" s="478">
        <f t="shared" si="6"/>
        <v>0</v>
      </c>
      <c r="M25" s="480"/>
      <c r="N25" s="480"/>
      <c r="O25" s="505"/>
      <c r="P25" s="480">
        <v>3</v>
      </c>
      <c r="Q25" s="478">
        <v>4</v>
      </c>
      <c r="R25" s="504">
        <f t="shared" si="3"/>
        <v>7</v>
      </c>
      <c r="S25" s="479">
        <f t="shared" si="2"/>
        <v>0.7</v>
      </c>
    </row>
    <row r="26" spans="1:19" ht="20.25" customHeight="1">
      <c r="A26" s="430" t="s">
        <v>86</v>
      </c>
      <c r="B26" s="431" t="s">
        <v>455</v>
      </c>
      <c r="C26" s="459">
        <f t="shared" si="0"/>
        <v>8</v>
      </c>
      <c r="D26" s="480">
        <v>5</v>
      </c>
      <c r="E26" s="480">
        <v>3</v>
      </c>
      <c r="F26" s="480"/>
      <c r="G26" s="480"/>
      <c r="H26" s="468">
        <f t="shared" si="4"/>
        <v>8</v>
      </c>
      <c r="I26" s="468">
        <f t="shared" si="5"/>
        <v>6</v>
      </c>
      <c r="J26" s="480">
        <v>3</v>
      </c>
      <c r="K26" s="480"/>
      <c r="L26" s="478">
        <f t="shared" si="6"/>
        <v>3</v>
      </c>
      <c r="M26" s="480"/>
      <c r="N26" s="480"/>
      <c r="O26" s="480"/>
      <c r="P26" s="480"/>
      <c r="Q26" s="478">
        <v>2</v>
      </c>
      <c r="R26" s="504">
        <f t="shared" si="3"/>
        <v>5</v>
      </c>
      <c r="S26" s="479">
        <f t="shared" si="2"/>
        <v>0.5</v>
      </c>
    </row>
    <row r="27" spans="1:19" ht="20.25" customHeight="1">
      <c r="A27" s="432" t="s">
        <v>1</v>
      </c>
      <c r="B27" s="433" t="s">
        <v>17</v>
      </c>
      <c r="C27" s="458">
        <f t="shared" si="0"/>
        <v>9088</v>
      </c>
      <c r="D27" s="482">
        <f aca="true" t="shared" si="7" ref="D27:R27">D28+D38+D48+D51+D56+D64+D70+D74+D81+D86+D90+D94</f>
        <v>5256</v>
      </c>
      <c r="E27" s="482">
        <f t="shared" si="7"/>
        <v>3832</v>
      </c>
      <c r="F27" s="482">
        <f t="shared" si="7"/>
        <v>35</v>
      </c>
      <c r="G27" s="482">
        <f t="shared" si="7"/>
        <v>0</v>
      </c>
      <c r="H27" s="482">
        <f t="shared" si="7"/>
        <v>9053</v>
      </c>
      <c r="I27" s="482">
        <f t="shared" si="7"/>
        <v>6655</v>
      </c>
      <c r="J27" s="482">
        <f t="shared" si="7"/>
        <v>2534</v>
      </c>
      <c r="K27" s="482">
        <f t="shared" si="7"/>
        <v>119</v>
      </c>
      <c r="L27" s="482">
        <f t="shared" si="7"/>
        <v>3892</v>
      </c>
      <c r="M27" s="482">
        <f t="shared" si="7"/>
        <v>49</v>
      </c>
      <c r="N27" s="482">
        <f t="shared" si="7"/>
        <v>11</v>
      </c>
      <c r="O27" s="482">
        <f t="shared" si="7"/>
        <v>4</v>
      </c>
      <c r="P27" s="482">
        <f t="shared" si="7"/>
        <v>46</v>
      </c>
      <c r="Q27" s="482">
        <f t="shared" si="7"/>
        <v>2398</v>
      </c>
      <c r="R27" s="458">
        <f t="shared" si="7"/>
        <v>6400</v>
      </c>
      <c r="S27" s="378">
        <f t="shared" si="2"/>
        <v>0.39864763335837716</v>
      </c>
    </row>
    <row r="28" spans="1:20" ht="20.25" customHeight="1">
      <c r="A28" s="432" t="s">
        <v>43</v>
      </c>
      <c r="B28" s="433" t="s">
        <v>456</v>
      </c>
      <c r="C28" s="459">
        <f t="shared" si="0"/>
        <v>1952</v>
      </c>
      <c r="D28" s="468">
        <f>D29+D30+D31+D32+D33+D34+D35+D36+D37</f>
        <v>1125</v>
      </c>
      <c r="E28" s="468">
        <f aca="true" t="shared" si="8" ref="E28:R28">E29+E30+E31+E32+E33+E34+E35+E36+E37</f>
        <v>827</v>
      </c>
      <c r="F28" s="468">
        <f t="shared" si="8"/>
        <v>5</v>
      </c>
      <c r="G28" s="468">
        <f t="shared" si="8"/>
        <v>0</v>
      </c>
      <c r="H28" s="468">
        <f t="shared" si="8"/>
        <v>1947</v>
      </c>
      <c r="I28" s="468">
        <f t="shared" si="8"/>
        <v>1378</v>
      </c>
      <c r="J28" s="468">
        <f t="shared" si="8"/>
        <v>484</v>
      </c>
      <c r="K28" s="468">
        <f t="shared" si="8"/>
        <v>36</v>
      </c>
      <c r="L28" s="468">
        <f t="shared" si="8"/>
        <v>787</v>
      </c>
      <c r="M28" s="468">
        <f t="shared" si="8"/>
        <v>23</v>
      </c>
      <c r="N28" s="468">
        <f t="shared" si="8"/>
        <v>3</v>
      </c>
      <c r="O28" s="468">
        <f t="shared" si="8"/>
        <v>0</v>
      </c>
      <c r="P28" s="468">
        <f t="shared" si="8"/>
        <v>45</v>
      </c>
      <c r="Q28" s="468">
        <f t="shared" si="8"/>
        <v>569</v>
      </c>
      <c r="R28" s="459">
        <f t="shared" si="8"/>
        <v>1427</v>
      </c>
      <c r="S28" s="378">
        <f t="shared" si="2"/>
        <v>0.37735849056603776</v>
      </c>
      <c r="T28" s="23" t="s">
        <v>570</v>
      </c>
    </row>
    <row r="29" spans="1:19" ht="20.25" customHeight="1">
      <c r="A29" s="430" t="s">
        <v>45</v>
      </c>
      <c r="B29" s="434" t="s">
        <v>567</v>
      </c>
      <c r="C29" s="459">
        <f t="shared" si="0"/>
        <v>25</v>
      </c>
      <c r="D29" s="483">
        <v>10</v>
      </c>
      <c r="E29" s="484">
        <v>15</v>
      </c>
      <c r="F29" s="484">
        <v>0</v>
      </c>
      <c r="G29" s="484" t="s">
        <v>445</v>
      </c>
      <c r="H29" s="468">
        <f t="shared" si="4"/>
        <v>25</v>
      </c>
      <c r="I29" s="468">
        <f t="shared" si="5"/>
        <v>16</v>
      </c>
      <c r="J29" s="484">
        <v>9</v>
      </c>
      <c r="K29" s="484">
        <v>1</v>
      </c>
      <c r="L29" s="478">
        <f t="shared" si="6"/>
        <v>6</v>
      </c>
      <c r="M29" s="484">
        <v>0</v>
      </c>
      <c r="N29" s="484" t="s">
        <v>445</v>
      </c>
      <c r="O29" s="484" t="s">
        <v>445</v>
      </c>
      <c r="P29" s="484" t="s">
        <v>445</v>
      </c>
      <c r="Q29" s="481">
        <v>9</v>
      </c>
      <c r="R29" s="459">
        <f aca="true" t="shared" si="9" ref="R29:R96">H29-J29-K29</f>
        <v>15</v>
      </c>
      <c r="S29" s="378">
        <f t="shared" si="2"/>
        <v>0.625</v>
      </c>
    </row>
    <row r="30" spans="1:19" ht="20.25" customHeight="1">
      <c r="A30" s="430" t="s">
        <v>46</v>
      </c>
      <c r="B30" s="434" t="s">
        <v>458</v>
      </c>
      <c r="C30" s="459">
        <f t="shared" si="0"/>
        <v>225</v>
      </c>
      <c r="D30" s="483">
        <v>122</v>
      </c>
      <c r="E30" s="484">
        <v>103</v>
      </c>
      <c r="F30" s="484">
        <v>0</v>
      </c>
      <c r="G30" s="484">
        <v>0</v>
      </c>
      <c r="H30" s="468">
        <f t="shared" si="4"/>
        <v>225</v>
      </c>
      <c r="I30" s="468">
        <f t="shared" si="5"/>
        <v>144</v>
      </c>
      <c r="J30" s="484">
        <v>56</v>
      </c>
      <c r="K30" s="484">
        <v>0</v>
      </c>
      <c r="L30" s="478">
        <f t="shared" si="6"/>
        <v>80</v>
      </c>
      <c r="M30" s="484">
        <v>8</v>
      </c>
      <c r="N30" s="484">
        <v>0</v>
      </c>
      <c r="O30" s="484">
        <v>0</v>
      </c>
      <c r="P30" s="484">
        <v>0</v>
      </c>
      <c r="Q30" s="481">
        <v>81</v>
      </c>
      <c r="R30" s="459">
        <f t="shared" si="9"/>
        <v>169</v>
      </c>
      <c r="S30" s="378">
        <f t="shared" si="2"/>
        <v>0.3888888888888889</v>
      </c>
    </row>
    <row r="31" spans="1:19" ht="20.25" customHeight="1">
      <c r="A31" s="430" t="s">
        <v>104</v>
      </c>
      <c r="B31" s="434" t="s">
        <v>459</v>
      </c>
      <c r="C31" s="459">
        <f t="shared" si="0"/>
        <v>241</v>
      </c>
      <c r="D31" s="483">
        <v>141</v>
      </c>
      <c r="E31" s="484">
        <v>100</v>
      </c>
      <c r="F31" s="484">
        <v>0</v>
      </c>
      <c r="G31" s="484"/>
      <c r="H31" s="468">
        <f t="shared" si="4"/>
        <v>241</v>
      </c>
      <c r="I31" s="468">
        <f t="shared" si="5"/>
        <v>176</v>
      </c>
      <c r="J31" s="484">
        <v>68</v>
      </c>
      <c r="K31" s="484">
        <v>12</v>
      </c>
      <c r="L31" s="478">
        <f t="shared" si="6"/>
        <v>88</v>
      </c>
      <c r="M31" s="484">
        <v>2</v>
      </c>
      <c r="N31" s="484"/>
      <c r="O31" s="484"/>
      <c r="P31" s="484">
        <v>6</v>
      </c>
      <c r="Q31" s="481">
        <v>65</v>
      </c>
      <c r="R31" s="459">
        <f t="shared" si="9"/>
        <v>161</v>
      </c>
      <c r="S31" s="378">
        <f t="shared" si="2"/>
        <v>0.45454545454545453</v>
      </c>
    </row>
    <row r="32" spans="1:19" ht="20.25" customHeight="1">
      <c r="A32" s="430" t="s">
        <v>106</v>
      </c>
      <c r="B32" s="434" t="s">
        <v>461</v>
      </c>
      <c r="C32" s="459">
        <f t="shared" si="0"/>
        <v>234</v>
      </c>
      <c r="D32" s="483">
        <v>135</v>
      </c>
      <c r="E32" s="484">
        <v>99</v>
      </c>
      <c r="F32" s="484">
        <v>0</v>
      </c>
      <c r="G32" s="484">
        <v>0</v>
      </c>
      <c r="H32" s="468">
        <f t="shared" si="4"/>
        <v>234</v>
      </c>
      <c r="I32" s="468">
        <f t="shared" si="5"/>
        <v>173</v>
      </c>
      <c r="J32" s="484">
        <v>57</v>
      </c>
      <c r="K32" s="484">
        <v>1</v>
      </c>
      <c r="L32" s="478">
        <f t="shared" si="6"/>
        <v>112</v>
      </c>
      <c r="M32" s="484">
        <v>0</v>
      </c>
      <c r="N32" s="484">
        <v>0</v>
      </c>
      <c r="O32" s="484">
        <v>0</v>
      </c>
      <c r="P32" s="484">
        <v>3</v>
      </c>
      <c r="Q32" s="481">
        <v>61</v>
      </c>
      <c r="R32" s="459">
        <f t="shared" si="9"/>
        <v>176</v>
      </c>
      <c r="S32" s="378">
        <f t="shared" si="2"/>
        <v>0.3352601156069364</v>
      </c>
    </row>
    <row r="33" spans="1:19" ht="20.25" customHeight="1">
      <c r="A33" s="430" t="s">
        <v>107</v>
      </c>
      <c r="B33" s="434" t="s">
        <v>462</v>
      </c>
      <c r="C33" s="459">
        <f t="shared" si="0"/>
        <v>333</v>
      </c>
      <c r="D33" s="483">
        <v>220</v>
      </c>
      <c r="E33" s="484">
        <v>113</v>
      </c>
      <c r="F33" s="484">
        <v>0</v>
      </c>
      <c r="G33" s="484"/>
      <c r="H33" s="468">
        <f t="shared" si="4"/>
        <v>333</v>
      </c>
      <c r="I33" s="468">
        <f t="shared" si="5"/>
        <v>236</v>
      </c>
      <c r="J33" s="484">
        <v>56</v>
      </c>
      <c r="K33" s="484">
        <v>4</v>
      </c>
      <c r="L33" s="478">
        <f t="shared" si="6"/>
        <v>158</v>
      </c>
      <c r="M33" s="484">
        <v>7</v>
      </c>
      <c r="N33" s="484"/>
      <c r="O33" s="484"/>
      <c r="P33" s="484">
        <v>11</v>
      </c>
      <c r="Q33" s="481">
        <v>97</v>
      </c>
      <c r="R33" s="459">
        <f t="shared" si="9"/>
        <v>273</v>
      </c>
      <c r="S33" s="378">
        <f t="shared" si="2"/>
        <v>0.2542372881355932</v>
      </c>
    </row>
    <row r="34" spans="1:19" ht="20.25" customHeight="1">
      <c r="A34" s="430" t="s">
        <v>109</v>
      </c>
      <c r="B34" s="434" t="s">
        <v>463</v>
      </c>
      <c r="C34" s="459">
        <f t="shared" si="0"/>
        <v>242</v>
      </c>
      <c r="D34" s="483">
        <v>122</v>
      </c>
      <c r="E34" s="484">
        <v>120</v>
      </c>
      <c r="F34" s="484">
        <v>2</v>
      </c>
      <c r="G34" s="484">
        <v>0</v>
      </c>
      <c r="H34" s="468">
        <f t="shared" si="4"/>
        <v>240</v>
      </c>
      <c r="I34" s="468">
        <f t="shared" si="5"/>
        <v>178</v>
      </c>
      <c r="J34" s="484">
        <v>67</v>
      </c>
      <c r="K34" s="484">
        <v>3</v>
      </c>
      <c r="L34" s="478">
        <f t="shared" si="6"/>
        <v>80</v>
      </c>
      <c r="M34" s="484">
        <v>6</v>
      </c>
      <c r="N34" s="484">
        <v>0</v>
      </c>
      <c r="O34" s="484"/>
      <c r="P34" s="484">
        <v>22</v>
      </c>
      <c r="Q34" s="481">
        <v>62</v>
      </c>
      <c r="R34" s="459">
        <f t="shared" si="9"/>
        <v>170</v>
      </c>
      <c r="S34" s="378">
        <f t="shared" si="2"/>
        <v>0.39325842696629215</v>
      </c>
    </row>
    <row r="35" spans="1:19" ht="20.25" customHeight="1">
      <c r="A35" s="430" t="s">
        <v>110</v>
      </c>
      <c r="B35" s="434" t="s">
        <v>464</v>
      </c>
      <c r="C35" s="459">
        <f t="shared" si="0"/>
        <v>322</v>
      </c>
      <c r="D35" s="483">
        <v>192</v>
      </c>
      <c r="E35" s="484">
        <v>130</v>
      </c>
      <c r="F35" s="484">
        <v>0</v>
      </c>
      <c r="G35" s="484"/>
      <c r="H35" s="468">
        <f t="shared" si="4"/>
        <v>322</v>
      </c>
      <c r="I35" s="468">
        <f t="shared" si="5"/>
        <v>221</v>
      </c>
      <c r="J35" s="484">
        <v>80</v>
      </c>
      <c r="K35" s="484">
        <v>8</v>
      </c>
      <c r="L35" s="478">
        <f t="shared" si="6"/>
        <v>127</v>
      </c>
      <c r="M35" s="484">
        <v>0</v>
      </c>
      <c r="N35" s="484">
        <v>3</v>
      </c>
      <c r="O35" s="484"/>
      <c r="P35" s="484">
        <v>3</v>
      </c>
      <c r="Q35" s="481">
        <v>101</v>
      </c>
      <c r="R35" s="459">
        <f t="shared" si="9"/>
        <v>234</v>
      </c>
      <c r="S35" s="378">
        <f t="shared" si="2"/>
        <v>0.39819004524886875</v>
      </c>
    </row>
    <row r="36" spans="1:19" ht="20.25" customHeight="1">
      <c r="A36" s="430" t="s">
        <v>122</v>
      </c>
      <c r="B36" s="434" t="s">
        <v>465</v>
      </c>
      <c r="C36" s="459">
        <f t="shared" si="0"/>
        <v>330</v>
      </c>
      <c r="D36" s="483">
        <v>183</v>
      </c>
      <c r="E36" s="484">
        <v>147</v>
      </c>
      <c r="F36" s="484">
        <v>3</v>
      </c>
      <c r="G36" s="484">
        <v>0</v>
      </c>
      <c r="H36" s="468">
        <f t="shared" si="4"/>
        <v>327</v>
      </c>
      <c r="I36" s="468">
        <f t="shared" si="5"/>
        <v>234</v>
      </c>
      <c r="J36" s="484">
        <v>91</v>
      </c>
      <c r="K36" s="484">
        <v>7</v>
      </c>
      <c r="L36" s="478">
        <f t="shared" si="6"/>
        <v>136</v>
      </c>
      <c r="M36" s="484">
        <v>0</v>
      </c>
      <c r="N36" s="484">
        <v>0</v>
      </c>
      <c r="O36" s="484">
        <v>0</v>
      </c>
      <c r="P36" s="484">
        <v>0</v>
      </c>
      <c r="Q36" s="481">
        <v>93</v>
      </c>
      <c r="R36" s="459">
        <f t="shared" si="9"/>
        <v>229</v>
      </c>
      <c r="S36" s="378">
        <f t="shared" si="2"/>
        <v>0.4188034188034188</v>
      </c>
    </row>
    <row r="37" spans="1:19" ht="20.25" customHeight="1">
      <c r="A37" s="430"/>
      <c r="B37" s="434"/>
      <c r="C37" s="459">
        <f t="shared" si="0"/>
        <v>0</v>
      </c>
      <c r="D37" s="484"/>
      <c r="E37" s="484"/>
      <c r="F37" s="484"/>
      <c r="G37" s="484"/>
      <c r="H37" s="468">
        <f t="shared" si="4"/>
        <v>0</v>
      </c>
      <c r="I37" s="468">
        <f t="shared" si="5"/>
        <v>0</v>
      </c>
      <c r="J37" s="485"/>
      <c r="K37" s="485"/>
      <c r="L37" s="478">
        <f t="shared" si="6"/>
        <v>0</v>
      </c>
      <c r="M37" s="484"/>
      <c r="N37" s="484"/>
      <c r="O37" s="484"/>
      <c r="P37" s="484"/>
      <c r="Q37" s="481"/>
      <c r="R37" s="459">
        <f t="shared" si="9"/>
        <v>0</v>
      </c>
      <c r="S37" s="378"/>
    </row>
    <row r="38" spans="1:19" ht="20.25" customHeight="1">
      <c r="A38" s="432" t="s">
        <v>44</v>
      </c>
      <c r="B38" s="433" t="s">
        <v>466</v>
      </c>
      <c r="C38" s="459">
        <f t="shared" si="0"/>
        <v>1430</v>
      </c>
      <c r="D38" s="468">
        <f>D39+D40+D41+D42+D43+D44+D45++D46+D47</f>
        <v>964</v>
      </c>
      <c r="E38" s="468">
        <f aca="true" t="shared" si="10" ref="E38:R38">E39+E40+E41+E42+E43+E44+E45++E46+E47</f>
        <v>466</v>
      </c>
      <c r="F38" s="468">
        <f t="shared" si="10"/>
        <v>5</v>
      </c>
      <c r="G38" s="468">
        <f t="shared" si="10"/>
        <v>0</v>
      </c>
      <c r="H38" s="468">
        <f t="shared" si="10"/>
        <v>1425</v>
      </c>
      <c r="I38" s="468">
        <f t="shared" si="10"/>
        <v>965</v>
      </c>
      <c r="J38" s="468">
        <f t="shared" si="10"/>
        <v>180</v>
      </c>
      <c r="K38" s="468">
        <f t="shared" si="10"/>
        <v>7</v>
      </c>
      <c r="L38" s="468">
        <f t="shared" si="10"/>
        <v>778</v>
      </c>
      <c r="M38" s="468">
        <f t="shared" si="10"/>
        <v>0</v>
      </c>
      <c r="N38" s="468">
        <f t="shared" si="10"/>
        <v>0</v>
      </c>
      <c r="O38" s="468">
        <f t="shared" si="10"/>
        <v>0</v>
      </c>
      <c r="P38" s="468">
        <f t="shared" si="10"/>
        <v>0</v>
      </c>
      <c r="Q38" s="468">
        <f t="shared" si="10"/>
        <v>460</v>
      </c>
      <c r="R38" s="459">
        <f t="shared" si="10"/>
        <v>1238</v>
      </c>
      <c r="S38" s="378">
        <f t="shared" si="2"/>
        <v>0.19378238341968912</v>
      </c>
    </row>
    <row r="39" spans="1:19" ht="20.25" customHeight="1">
      <c r="A39" s="430" t="s">
        <v>47</v>
      </c>
      <c r="B39" s="434" t="s">
        <v>467</v>
      </c>
      <c r="C39" s="529">
        <v>106</v>
      </c>
      <c r="D39" s="521">
        <v>75</v>
      </c>
      <c r="E39" s="521">
        <f>C39-D39</f>
        <v>31</v>
      </c>
      <c r="F39" s="521">
        <v>3</v>
      </c>
      <c r="G39" s="521"/>
      <c r="H39" s="468">
        <f t="shared" si="4"/>
        <v>103</v>
      </c>
      <c r="I39" s="468">
        <f t="shared" si="5"/>
        <v>75</v>
      </c>
      <c r="J39" s="522">
        <v>12</v>
      </c>
      <c r="K39" s="522"/>
      <c r="L39" s="478">
        <f t="shared" si="6"/>
        <v>63</v>
      </c>
      <c r="M39" s="523">
        <v>0</v>
      </c>
      <c r="N39" s="524"/>
      <c r="O39" s="522"/>
      <c r="P39" s="522"/>
      <c r="Q39" s="522">
        <v>28</v>
      </c>
      <c r="R39" s="459">
        <f t="shared" si="9"/>
        <v>91</v>
      </c>
      <c r="S39" s="378">
        <f t="shared" si="2"/>
        <v>0.16</v>
      </c>
    </row>
    <row r="40" spans="1:19" ht="20.25" customHeight="1">
      <c r="A40" s="430" t="s">
        <v>48</v>
      </c>
      <c r="B40" s="434" t="s">
        <v>468</v>
      </c>
      <c r="C40" s="529">
        <v>123</v>
      </c>
      <c r="D40" s="521">
        <v>80</v>
      </c>
      <c r="E40" s="521">
        <f aca="true" t="shared" si="11" ref="E40:E45">C40-D40</f>
        <v>43</v>
      </c>
      <c r="F40" s="521"/>
      <c r="G40" s="521"/>
      <c r="H40" s="468">
        <f t="shared" si="4"/>
        <v>123</v>
      </c>
      <c r="I40" s="468">
        <f t="shared" si="5"/>
        <v>94</v>
      </c>
      <c r="J40" s="522">
        <v>12</v>
      </c>
      <c r="K40" s="522">
        <v>2</v>
      </c>
      <c r="L40" s="478">
        <f t="shared" si="6"/>
        <v>80</v>
      </c>
      <c r="M40" s="523">
        <v>0</v>
      </c>
      <c r="N40" s="524"/>
      <c r="O40" s="522"/>
      <c r="P40" s="522"/>
      <c r="Q40" s="522">
        <v>29</v>
      </c>
      <c r="R40" s="459">
        <f t="shared" si="9"/>
        <v>109</v>
      </c>
      <c r="S40" s="378">
        <f t="shared" si="2"/>
        <v>0.14893617021276595</v>
      </c>
    </row>
    <row r="41" spans="1:19" ht="20.25" customHeight="1">
      <c r="A41" s="430" t="s">
        <v>469</v>
      </c>
      <c r="B41" s="434" t="s">
        <v>470</v>
      </c>
      <c r="C41" s="529">
        <v>259</v>
      </c>
      <c r="D41" s="521">
        <v>153</v>
      </c>
      <c r="E41" s="521">
        <f t="shared" si="11"/>
        <v>106</v>
      </c>
      <c r="F41" s="521"/>
      <c r="G41" s="521"/>
      <c r="H41" s="468">
        <f t="shared" si="4"/>
        <v>259</v>
      </c>
      <c r="I41" s="468">
        <f t="shared" si="5"/>
        <v>161</v>
      </c>
      <c r="J41" s="522">
        <v>40</v>
      </c>
      <c r="K41" s="522">
        <v>1</v>
      </c>
      <c r="L41" s="478">
        <f t="shared" si="6"/>
        <v>120</v>
      </c>
      <c r="M41" s="523">
        <v>0</v>
      </c>
      <c r="N41" s="524"/>
      <c r="O41" s="522"/>
      <c r="P41" s="522"/>
      <c r="Q41" s="522">
        <v>98</v>
      </c>
      <c r="R41" s="459">
        <f t="shared" si="9"/>
        <v>218</v>
      </c>
      <c r="S41" s="378">
        <f t="shared" si="2"/>
        <v>0.2546583850931677</v>
      </c>
    </row>
    <row r="42" spans="1:19" ht="20.25" customHeight="1">
      <c r="A42" s="430" t="s">
        <v>471</v>
      </c>
      <c r="B42" s="434" t="s">
        <v>472</v>
      </c>
      <c r="C42" s="529">
        <v>199</v>
      </c>
      <c r="D42" s="521">
        <v>145</v>
      </c>
      <c r="E42" s="521">
        <f t="shared" si="11"/>
        <v>54</v>
      </c>
      <c r="F42" s="521"/>
      <c r="G42" s="521"/>
      <c r="H42" s="468">
        <f t="shared" si="4"/>
        <v>199</v>
      </c>
      <c r="I42" s="468">
        <f t="shared" si="5"/>
        <v>131</v>
      </c>
      <c r="J42" s="522">
        <v>18</v>
      </c>
      <c r="K42" s="522"/>
      <c r="L42" s="478">
        <f t="shared" si="6"/>
        <v>113</v>
      </c>
      <c r="M42" s="523">
        <v>0</v>
      </c>
      <c r="N42" s="524"/>
      <c r="O42" s="522"/>
      <c r="P42" s="522"/>
      <c r="Q42" s="522">
        <v>68</v>
      </c>
      <c r="R42" s="459">
        <f t="shared" si="9"/>
        <v>181</v>
      </c>
      <c r="S42" s="378">
        <f t="shared" si="2"/>
        <v>0.13740458015267176</v>
      </c>
    </row>
    <row r="43" spans="1:19" ht="20.25" customHeight="1">
      <c r="A43" s="430" t="s">
        <v>474</v>
      </c>
      <c r="B43" s="434" t="s">
        <v>475</v>
      </c>
      <c r="C43" s="529">
        <v>109</v>
      </c>
      <c r="D43" s="521">
        <v>68</v>
      </c>
      <c r="E43" s="521">
        <f t="shared" si="11"/>
        <v>41</v>
      </c>
      <c r="F43" s="521"/>
      <c r="G43" s="521"/>
      <c r="H43" s="468">
        <f t="shared" si="4"/>
        <v>109</v>
      </c>
      <c r="I43" s="468">
        <f t="shared" si="5"/>
        <v>84</v>
      </c>
      <c r="J43" s="522">
        <v>16</v>
      </c>
      <c r="K43" s="522">
        <v>2</v>
      </c>
      <c r="L43" s="478">
        <f t="shared" si="6"/>
        <v>66</v>
      </c>
      <c r="M43" s="523">
        <v>0</v>
      </c>
      <c r="N43" s="524"/>
      <c r="O43" s="522"/>
      <c r="P43" s="522"/>
      <c r="Q43" s="522">
        <v>25</v>
      </c>
      <c r="R43" s="459">
        <f t="shared" si="9"/>
        <v>91</v>
      </c>
      <c r="S43" s="378">
        <f t="shared" si="2"/>
        <v>0.21428571428571427</v>
      </c>
    </row>
    <row r="44" spans="1:19" ht="20.25" customHeight="1">
      <c r="A44" s="430" t="s">
        <v>476</v>
      </c>
      <c r="B44" s="434" t="s">
        <v>477</v>
      </c>
      <c r="C44" s="529">
        <v>176</v>
      </c>
      <c r="D44" s="521">
        <v>116</v>
      </c>
      <c r="E44" s="521">
        <f t="shared" si="11"/>
        <v>60</v>
      </c>
      <c r="F44" s="521"/>
      <c r="G44" s="521"/>
      <c r="H44" s="468">
        <f t="shared" si="4"/>
        <v>176</v>
      </c>
      <c r="I44" s="468">
        <f t="shared" si="5"/>
        <v>115</v>
      </c>
      <c r="J44" s="522">
        <v>34</v>
      </c>
      <c r="K44" s="522">
        <v>1</v>
      </c>
      <c r="L44" s="478">
        <f t="shared" si="6"/>
        <v>80</v>
      </c>
      <c r="M44" s="523">
        <v>0</v>
      </c>
      <c r="N44" s="524"/>
      <c r="O44" s="522"/>
      <c r="P44" s="522"/>
      <c r="Q44" s="522">
        <v>61</v>
      </c>
      <c r="R44" s="459">
        <f t="shared" si="9"/>
        <v>141</v>
      </c>
      <c r="S44" s="378">
        <f t="shared" si="2"/>
        <v>0.30434782608695654</v>
      </c>
    </row>
    <row r="45" spans="1:19" ht="20.25" customHeight="1">
      <c r="A45" s="430" t="s">
        <v>478</v>
      </c>
      <c r="B45" s="434" t="s">
        <v>479</v>
      </c>
      <c r="C45" s="529">
        <v>213</v>
      </c>
      <c r="D45" s="521">
        <v>168</v>
      </c>
      <c r="E45" s="521">
        <f t="shared" si="11"/>
        <v>45</v>
      </c>
      <c r="F45" s="521">
        <v>1</v>
      </c>
      <c r="G45" s="521"/>
      <c r="H45" s="468">
        <f t="shared" si="4"/>
        <v>212</v>
      </c>
      <c r="I45" s="468">
        <f t="shared" si="5"/>
        <v>126</v>
      </c>
      <c r="J45" s="522">
        <v>20</v>
      </c>
      <c r="K45" s="522">
        <v>1</v>
      </c>
      <c r="L45" s="478">
        <f t="shared" si="6"/>
        <v>105</v>
      </c>
      <c r="M45" s="523">
        <v>0</v>
      </c>
      <c r="N45" s="524"/>
      <c r="O45" s="522"/>
      <c r="P45" s="522"/>
      <c r="Q45" s="522">
        <v>86</v>
      </c>
      <c r="R45" s="459">
        <f t="shared" si="9"/>
        <v>191</v>
      </c>
      <c r="S45" s="378">
        <f t="shared" si="2"/>
        <v>0.16666666666666666</v>
      </c>
    </row>
    <row r="46" spans="1:19" ht="20.25" customHeight="1">
      <c r="A46" s="430" t="s">
        <v>480</v>
      </c>
      <c r="B46" s="434" t="s">
        <v>481</v>
      </c>
      <c r="C46" s="530">
        <v>160</v>
      </c>
      <c r="D46" s="525">
        <v>92</v>
      </c>
      <c r="E46" s="521">
        <f>C46-D46</f>
        <v>68</v>
      </c>
      <c r="F46" s="525">
        <v>1</v>
      </c>
      <c r="G46" s="525"/>
      <c r="H46" s="468">
        <f t="shared" si="4"/>
        <v>159</v>
      </c>
      <c r="I46" s="468">
        <f t="shared" si="5"/>
        <v>109</v>
      </c>
      <c r="J46" s="526">
        <v>18</v>
      </c>
      <c r="K46" s="526"/>
      <c r="L46" s="478">
        <f t="shared" si="6"/>
        <v>91</v>
      </c>
      <c r="M46" s="523">
        <v>0</v>
      </c>
      <c r="N46" s="526"/>
      <c r="O46" s="526"/>
      <c r="P46" s="527"/>
      <c r="Q46" s="528">
        <v>50</v>
      </c>
      <c r="R46" s="459">
        <f t="shared" si="9"/>
        <v>141</v>
      </c>
      <c r="S46" s="378">
        <f t="shared" si="2"/>
        <v>0.1651376146788991</v>
      </c>
    </row>
    <row r="47" spans="1:19" ht="20.25" customHeight="1">
      <c r="A47" s="430" t="s">
        <v>482</v>
      </c>
      <c r="B47" s="434" t="s">
        <v>483</v>
      </c>
      <c r="C47" s="530">
        <v>85</v>
      </c>
      <c r="D47" s="525">
        <v>67</v>
      </c>
      <c r="E47" s="521">
        <f>C47-D47</f>
        <v>18</v>
      </c>
      <c r="F47" s="525"/>
      <c r="G47" s="525"/>
      <c r="H47" s="468">
        <f t="shared" si="4"/>
        <v>85</v>
      </c>
      <c r="I47" s="468">
        <f t="shared" si="5"/>
        <v>70</v>
      </c>
      <c r="J47" s="526">
        <v>10</v>
      </c>
      <c r="K47" s="526"/>
      <c r="L47" s="478">
        <f t="shared" si="6"/>
        <v>60</v>
      </c>
      <c r="M47" s="523">
        <v>0</v>
      </c>
      <c r="N47" s="526"/>
      <c r="O47" s="526"/>
      <c r="P47" s="527"/>
      <c r="Q47" s="528">
        <v>15</v>
      </c>
      <c r="R47" s="459">
        <f t="shared" si="9"/>
        <v>75</v>
      </c>
      <c r="S47" s="378">
        <f t="shared" si="2"/>
        <v>0.14285714285714285</v>
      </c>
    </row>
    <row r="48" spans="1:19" ht="20.25" customHeight="1">
      <c r="A48" s="432" t="s">
        <v>49</v>
      </c>
      <c r="B48" s="433" t="s">
        <v>484</v>
      </c>
      <c r="C48" s="459">
        <f t="shared" si="0"/>
        <v>61</v>
      </c>
      <c r="D48" s="468">
        <f>D49+D50</f>
        <v>23</v>
      </c>
      <c r="E48" s="468">
        <f aca="true" t="shared" si="12" ref="E48:R48">E49+E50</f>
        <v>38</v>
      </c>
      <c r="F48" s="468">
        <f t="shared" si="12"/>
        <v>0</v>
      </c>
      <c r="G48" s="468">
        <f t="shared" si="12"/>
        <v>0</v>
      </c>
      <c r="H48" s="468">
        <f t="shared" si="4"/>
        <v>61</v>
      </c>
      <c r="I48" s="468">
        <f t="shared" si="12"/>
        <v>46</v>
      </c>
      <c r="J48" s="468">
        <f t="shared" si="12"/>
        <v>27</v>
      </c>
      <c r="K48" s="468">
        <f t="shared" si="12"/>
        <v>0</v>
      </c>
      <c r="L48" s="468">
        <f t="shared" si="12"/>
        <v>19</v>
      </c>
      <c r="M48" s="468">
        <f t="shared" si="12"/>
        <v>0</v>
      </c>
      <c r="N48" s="468">
        <f t="shared" si="12"/>
        <v>0</v>
      </c>
      <c r="O48" s="468">
        <f t="shared" si="12"/>
        <v>0</v>
      </c>
      <c r="P48" s="468">
        <f t="shared" si="12"/>
        <v>0</v>
      </c>
      <c r="Q48" s="468">
        <f t="shared" si="12"/>
        <v>15</v>
      </c>
      <c r="R48" s="459">
        <f t="shared" si="12"/>
        <v>34</v>
      </c>
      <c r="S48" s="378">
        <f t="shared" si="2"/>
        <v>0.5869565217391305</v>
      </c>
    </row>
    <row r="49" spans="1:19" ht="20.25" customHeight="1">
      <c r="A49" s="430" t="s">
        <v>113</v>
      </c>
      <c r="B49" s="435" t="s">
        <v>485</v>
      </c>
      <c r="C49" s="459">
        <f t="shared" si="0"/>
        <v>16</v>
      </c>
      <c r="D49" s="480" t="s">
        <v>49</v>
      </c>
      <c r="E49" s="486">
        <v>13</v>
      </c>
      <c r="F49" s="480"/>
      <c r="G49" s="480"/>
      <c r="H49" s="468">
        <f t="shared" si="4"/>
        <v>16</v>
      </c>
      <c r="I49" s="468">
        <f t="shared" si="5"/>
        <v>14</v>
      </c>
      <c r="J49" s="486">
        <v>8</v>
      </c>
      <c r="K49" s="486"/>
      <c r="L49" s="478">
        <f t="shared" si="6"/>
        <v>6</v>
      </c>
      <c r="M49" s="486"/>
      <c r="N49" s="486"/>
      <c r="O49" s="486"/>
      <c r="P49" s="486"/>
      <c r="Q49" s="486">
        <v>2</v>
      </c>
      <c r="R49" s="459">
        <f t="shared" si="9"/>
        <v>8</v>
      </c>
      <c r="S49" s="378">
        <f t="shared" si="2"/>
        <v>0.5714285714285714</v>
      </c>
    </row>
    <row r="50" spans="1:19" ht="20.25" customHeight="1">
      <c r="A50" s="430" t="s">
        <v>114</v>
      </c>
      <c r="B50" s="435" t="s">
        <v>486</v>
      </c>
      <c r="C50" s="459">
        <f t="shared" si="0"/>
        <v>45</v>
      </c>
      <c r="D50" s="480">
        <v>20</v>
      </c>
      <c r="E50" s="486">
        <v>25</v>
      </c>
      <c r="F50" s="480"/>
      <c r="G50" s="480"/>
      <c r="H50" s="468">
        <f t="shared" si="4"/>
        <v>45</v>
      </c>
      <c r="I50" s="468">
        <f t="shared" si="5"/>
        <v>32</v>
      </c>
      <c r="J50" s="486">
        <v>19</v>
      </c>
      <c r="K50" s="486"/>
      <c r="L50" s="478">
        <f t="shared" si="6"/>
        <v>13</v>
      </c>
      <c r="M50" s="486"/>
      <c r="N50" s="486"/>
      <c r="O50" s="486"/>
      <c r="P50" s="486"/>
      <c r="Q50" s="486">
        <v>13</v>
      </c>
      <c r="R50" s="459">
        <f t="shared" si="9"/>
        <v>26</v>
      </c>
      <c r="S50" s="378">
        <f t="shared" si="2"/>
        <v>0.59375</v>
      </c>
    </row>
    <row r="51" spans="1:19" ht="20.25" customHeight="1">
      <c r="A51" s="432" t="s">
        <v>58</v>
      </c>
      <c r="B51" s="433" t="s">
        <v>487</v>
      </c>
      <c r="C51" s="459">
        <f t="shared" si="0"/>
        <v>599</v>
      </c>
      <c r="D51" s="468">
        <f>D52+D53+D54+D55</f>
        <v>243</v>
      </c>
      <c r="E51" s="468">
        <f aca="true" t="shared" si="13" ref="E51:R51">E52+E53+E54+E55</f>
        <v>356</v>
      </c>
      <c r="F51" s="468">
        <f t="shared" si="13"/>
        <v>1</v>
      </c>
      <c r="G51" s="468">
        <f t="shared" si="13"/>
        <v>0</v>
      </c>
      <c r="H51" s="468">
        <f t="shared" si="4"/>
        <v>598</v>
      </c>
      <c r="I51" s="468">
        <f t="shared" si="13"/>
        <v>469</v>
      </c>
      <c r="J51" s="468">
        <f t="shared" si="13"/>
        <v>290</v>
      </c>
      <c r="K51" s="468">
        <f t="shared" si="13"/>
        <v>12</v>
      </c>
      <c r="L51" s="468">
        <f t="shared" si="13"/>
        <v>166</v>
      </c>
      <c r="M51" s="468">
        <f t="shared" si="13"/>
        <v>1</v>
      </c>
      <c r="N51" s="468">
        <f t="shared" si="13"/>
        <v>0</v>
      </c>
      <c r="O51" s="468">
        <f t="shared" si="13"/>
        <v>0</v>
      </c>
      <c r="P51" s="468">
        <f t="shared" si="13"/>
        <v>0</v>
      </c>
      <c r="Q51" s="468">
        <f t="shared" si="13"/>
        <v>129</v>
      </c>
      <c r="R51" s="459">
        <f t="shared" si="13"/>
        <v>296</v>
      </c>
      <c r="S51" s="378">
        <f t="shared" si="2"/>
        <v>0.6439232409381663</v>
      </c>
    </row>
    <row r="52" spans="1:19" ht="20.25" customHeight="1">
      <c r="A52" s="430" t="s">
        <v>115</v>
      </c>
      <c r="B52" s="435" t="s">
        <v>488</v>
      </c>
      <c r="C52" s="459">
        <f t="shared" si="0"/>
        <v>49</v>
      </c>
      <c r="D52" s="487">
        <v>15</v>
      </c>
      <c r="E52" s="487">
        <v>34</v>
      </c>
      <c r="F52" s="487">
        <v>0</v>
      </c>
      <c r="G52" s="487">
        <v>0</v>
      </c>
      <c r="H52" s="468">
        <f t="shared" si="4"/>
        <v>49</v>
      </c>
      <c r="I52" s="468">
        <f t="shared" si="5"/>
        <v>41</v>
      </c>
      <c r="J52" s="487">
        <v>26</v>
      </c>
      <c r="K52" s="487">
        <v>0</v>
      </c>
      <c r="L52" s="478">
        <f t="shared" si="6"/>
        <v>14</v>
      </c>
      <c r="M52" s="488" t="s">
        <v>43</v>
      </c>
      <c r="N52" s="488" t="s">
        <v>445</v>
      </c>
      <c r="O52" s="488" t="s">
        <v>445</v>
      </c>
      <c r="P52" s="506" t="s">
        <v>445</v>
      </c>
      <c r="Q52" s="507" t="s">
        <v>62</v>
      </c>
      <c r="R52" s="459">
        <f t="shared" si="9"/>
        <v>23</v>
      </c>
      <c r="S52" s="378">
        <f t="shared" si="2"/>
        <v>0.6341463414634146</v>
      </c>
    </row>
    <row r="53" spans="1:19" ht="20.25" customHeight="1">
      <c r="A53" s="430" t="s">
        <v>116</v>
      </c>
      <c r="B53" s="435" t="s">
        <v>489</v>
      </c>
      <c r="C53" s="459">
        <f t="shared" si="0"/>
        <v>210</v>
      </c>
      <c r="D53" s="487">
        <v>111</v>
      </c>
      <c r="E53" s="487">
        <v>99</v>
      </c>
      <c r="F53" s="487">
        <v>1</v>
      </c>
      <c r="G53" s="487">
        <v>0</v>
      </c>
      <c r="H53" s="468">
        <f t="shared" si="4"/>
        <v>209</v>
      </c>
      <c r="I53" s="468">
        <f t="shared" si="5"/>
        <v>159</v>
      </c>
      <c r="J53" s="487">
        <v>95</v>
      </c>
      <c r="K53" s="487">
        <v>5</v>
      </c>
      <c r="L53" s="478">
        <f t="shared" si="6"/>
        <v>59</v>
      </c>
      <c r="M53" s="508">
        <v>0</v>
      </c>
      <c r="N53" s="508">
        <v>0</v>
      </c>
      <c r="O53" s="508">
        <f>'[8]Về việc chủ động Mau 01.THA'!C62+'[8]Về việc theo đơn Mau 02.THA1'!C62</f>
        <v>0</v>
      </c>
      <c r="P53" s="509">
        <v>0</v>
      </c>
      <c r="Q53" s="510">
        <v>50</v>
      </c>
      <c r="R53" s="459">
        <f t="shared" si="9"/>
        <v>109</v>
      </c>
      <c r="S53" s="378">
        <f t="shared" si="2"/>
        <v>0.6289308176100629</v>
      </c>
    </row>
    <row r="54" spans="1:19" ht="20.25" customHeight="1">
      <c r="A54" s="430" t="s">
        <v>117</v>
      </c>
      <c r="B54" s="436" t="s">
        <v>490</v>
      </c>
      <c r="C54" s="459">
        <f t="shared" si="0"/>
        <v>151</v>
      </c>
      <c r="D54" s="487">
        <v>62</v>
      </c>
      <c r="E54" s="487">
        <v>89</v>
      </c>
      <c r="F54" s="487">
        <v>0</v>
      </c>
      <c r="G54" s="487">
        <v>0</v>
      </c>
      <c r="H54" s="468">
        <f t="shared" si="4"/>
        <v>151</v>
      </c>
      <c r="I54" s="468">
        <f t="shared" si="5"/>
        <v>126</v>
      </c>
      <c r="J54" s="487">
        <v>68</v>
      </c>
      <c r="K54" s="487">
        <v>4</v>
      </c>
      <c r="L54" s="478">
        <f t="shared" si="6"/>
        <v>54</v>
      </c>
      <c r="M54" s="488" t="s">
        <v>445</v>
      </c>
      <c r="N54" s="488" t="s">
        <v>445</v>
      </c>
      <c r="O54" s="488" t="s">
        <v>445</v>
      </c>
      <c r="P54" s="506" t="s">
        <v>445</v>
      </c>
      <c r="Q54" s="507" t="s">
        <v>574</v>
      </c>
      <c r="R54" s="459">
        <f t="shared" si="9"/>
        <v>79</v>
      </c>
      <c r="S54" s="378">
        <f t="shared" si="2"/>
        <v>0.5714285714285714</v>
      </c>
    </row>
    <row r="55" spans="1:19" ht="20.25" customHeight="1">
      <c r="A55" s="430" t="s">
        <v>118</v>
      </c>
      <c r="B55" s="436" t="s">
        <v>491</v>
      </c>
      <c r="C55" s="459">
        <f t="shared" si="0"/>
        <v>189</v>
      </c>
      <c r="D55" s="488" t="s">
        <v>569</v>
      </c>
      <c r="E55" s="488" t="s">
        <v>580</v>
      </c>
      <c r="F55" s="488" t="s">
        <v>445</v>
      </c>
      <c r="G55" s="488" t="s">
        <v>445</v>
      </c>
      <c r="H55" s="468">
        <f t="shared" si="4"/>
        <v>189</v>
      </c>
      <c r="I55" s="468">
        <f t="shared" si="5"/>
        <v>143</v>
      </c>
      <c r="J55" s="488" t="s">
        <v>581</v>
      </c>
      <c r="K55" s="488" t="s">
        <v>49</v>
      </c>
      <c r="L55" s="478">
        <f t="shared" si="6"/>
        <v>39</v>
      </c>
      <c r="M55" s="488" t="s">
        <v>445</v>
      </c>
      <c r="N55" s="488" t="s">
        <v>445</v>
      </c>
      <c r="O55" s="488" t="s">
        <v>445</v>
      </c>
      <c r="P55" s="506" t="s">
        <v>445</v>
      </c>
      <c r="Q55" s="507" t="s">
        <v>582</v>
      </c>
      <c r="R55" s="459">
        <f t="shared" si="9"/>
        <v>85</v>
      </c>
      <c r="S55" s="378">
        <f t="shared" si="2"/>
        <v>0.7272727272727273</v>
      </c>
    </row>
    <row r="56" spans="1:19" ht="20.25" customHeight="1">
      <c r="A56" s="432" t="s">
        <v>59</v>
      </c>
      <c r="B56" s="433" t="s">
        <v>492</v>
      </c>
      <c r="C56" s="459">
        <f t="shared" si="0"/>
        <v>1410</v>
      </c>
      <c r="D56" s="468">
        <f>D57+D58+D59+D60+D61+D62+D63</f>
        <v>955</v>
      </c>
      <c r="E56" s="468">
        <f aca="true" t="shared" si="14" ref="E56:Q56">E57+E58+E59+E60+E61+E62+E63</f>
        <v>455</v>
      </c>
      <c r="F56" s="468">
        <f t="shared" si="14"/>
        <v>4</v>
      </c>
      <c r="G56" s="468">
        <f t="shared" si="14"/>
        <v>0</v>
      </c>
      <c r="H56" s="468">
        <f>C56-F56</f>
        <v>1406</v>
      </c>
      <c r="I56" s="468">
        <f t="shared" si="5"/>
        <v>932</v>
      </c>
      <c r="J56" s="468">
        <f t="shared" si="14"/>
        <v>370</v>
      </c>
      <c r="K56" s="468">
        <f t="shared" si="14"/>
        <v>23</v>
      </c>
      <c r="L56" s="468">
        <f t="shared" si="14"/>
        <v>525</v>
      </c>
      <c r="M56" s="468">
        <f t="shared" si="14"/>
        <v>12</v>
      </c>
      <c r="N56" s="468">
        <f t="shared" si="14"/>
        <v>2</v>
      </c>
      <c r="O56" s="468">
        <f t="shared" si="14"/>
        <v>0</v>
      </c>
      <c r="P56" s="468">
        <f t="shared" si="14"/>
        <v>0</v>
      </c>
      <c r="Q56" s="468">
        <f t="shared" si="14"/>
        <v>474</v>
      </c>
      <c r="R56" s="459">
        <f t="shared" si="9"/>
        <v>1013</v>
      </c>
      <c r="S56" s="378">
        <f t="shared" si="2"/>
        <v>0.4216738197424893</v>
      </c>
    </row>
    <row r="57" spans="1:19" ht="20.25" customHeight="1">
      <c r="A57" s="430" t="s">
        <v>119</v>
      </c>
      <c r="B57" s="435" t="s">
        <v>457</v>
      </c>
      <c r="C57" s="459">
        <f t="shared" si="0"/>
        <v>260</v>
      </c>
      <c r="D57" s="489">
        <v>164</v>
      </c>
      <c r="E57" s="486">
        <v>96</v>
      </c>
      <c r="F57" s="486"/>
      <c r="G57" s="486"/>
      <c r="H57" s="468">
        <f aca="true" t="shared" si="15" ref="H57:H63">C57-F57</f>
        <v>260</v>
      </c>
      <c r="I57" s="468">
        <f t="shared" si="5"/>
        <v>170</v>
      </c>
      <c r="J57" s="487">
        <v>78</v>
      </c>
      <c r="K57" s="487">
        <v>5</v>
      </c>
      <c r="L57" s="478">
        <f t="shared" si="6"/>
        <v>86</v>
      </c>
      <c r="M57" s="487"/>
      <c r="N57" s="487">
        <v>1</v>
      </c>
      <c r="O57" s="487">
        <v>0</v>
      </c>
      <c r="P57" s="490"/>
      <c r="Q57" s="478">
        <v>90</v>
      </c>
      <c r="R57" s="459">
        <f t="shared" si="9"/>
        <v>177</v>
      </c>
      <c r="S57" s="378">
        <f t="shared" si="2"/>
        <v>0.48823529411764705</v>
      </c>
    </row>
    <row r="58" spans="1:19" ht="20.25" customHeight="1">
      <c r="A58" s="430" t="s">
        <v>120</v>
      </c>
      <c r="B58" s="435" t="s">
        <v>493</v>
      </c>
      <c r="C58" s="459">
        <f t="shared" si="0"/>
        <v>255</v>
      </c>
      <c r="D58" s="489">
        <v>194</v>
      </c>
      <c r="E58" s="486">
        <v>61</v>
      </c>
      <c r="F58" s="486"/>
      <c r="G58" s="486"/>
      <c r="H58" s="468">
        <f t="shared" si="15"/>
        <v>255</v>
      </c>
      <c r="I58" s="468">
        <f t="shared" si="5"/>
        <v>170</v>
      </c>
      <c r="J58" s="487">
        <v>57</v>
      </c>
      <c r="K58" s="487">
        <v>2</v>
      </c>
      <c r="L58" s="478">
        <f t="shared" si="6"/>
        <v>111</v>
      </c>
      <c r="M58" s="487"/>
      <c r="N58" s="487">
        <v>0</v>
      </c>
      <c r="O58" s="487"/>
      <c r="P58" s="490"/>
      <c r="Q58" s="478">
        <v>85</v>
      </c>
      <c r="R58" s="459">
        <f t="shared" si="9"/>
        <v>196</v>
      </c>
      <c r="S58" s="378">
        <f t="shared" si="2"/>
        <v>0.34705882352941175</v>
      </c>
    </row>
    <row r="59" spans="1:19" ht="20.25" customHeight="1">
      <c r="A59" s="430" t="s">
        <v>121</v>
      </c>
      <c r="B59" s="435" t="s">
        <v>494</v>
      </c>
      <c r="C59" s="459">
        <f t="shared" si="0"/>
        <v>242</v>
      </c>
      <c r="D59" s="489">
        <v>170</v>
      </c>
      <c r="E59" s="486">
        <v>72</v>
      </c>
      <c r="F59" s="486"/>
      <c r="G59" s="486"/>
      <c r="H59" s="468">
        <f t="shared" si="15"/>
        <v>242</v>
      </c>
      <c r="I59" s="468">
        <f t="shared" si="5"/>
        <v>142</v>
      </c>
      <c r="J59" s="487">
        <v>59</v>
      </c>
      <c r="K59" s="487">
        <v>4</v>
      </c>
      <c r="L59" s="478">
        <f t="shared" si="6"/>
        <v>78</v>
      </c>
      <c r="M59" s="487"/>
      <c r="N59" s="487">
        <v>1</v>
      </c>
      <c r="O59" s="487">
        <v>0</v>
      </c>
      <c r="P59" s="490">
        <v>0</v>
      </c>
      <c r="Q59" s="478">
        <v>100</v>
      </c>
      <c r="R59" s="459">
        <f t="shared" si="9"/>
        <v>179</v>
      </c>
      <c r="S59" s="378">
        <f t="shared" si="2"/>
        <v>0.44366197183098594</v>
      </c>
    </row>
    <row r="60" spans="1:19" ht="20.25" customHeight="1">
      <c r="A60" s="430" t="s">
        <v>495</v>
      </c>
      <c r="B60" s="435" t="s">
        <v>496</v>
      </c>
      <c r="C60" s="459">
        <f t="shared" si="0"/>
        <v>143</v>
      </c>
      <c r="D60" s="489">
        <v>88</v>
      </c>
      <c r="E60" s="486">
        <v>55</v>
      </c>
      <c r="F60" s="486">
        <v>1</v>
      </c>
      <c r="G60" s="486"/>
      <c r="H60" s="468">
        <f t="shared" si="15"/>
        <v>142</v>
      </c>
      <c r="I60" s="468">
        <f t="shared" si="5"/>
        <v>97</v>
      </c>
      <c r="J60" s="487">
        <v>48</v>
      </c>
      <c r="K60" s="487">
        <v>4</v>
      </c>
      <c r="L60" s="478">
        <f t="shared" si="6"/>
        <v>45</v>
      </c>
      <c r="M60" s="487"/>
      <c r="N60" s="487">
        <v>0</v>
      </c>
      <c r="O60" s="487">
        <v>0</v>
      </c>
      <c r="P60" s="490">
        <v>0</v>
      </c>
      <c r="Q60" s="478">
        <v>45</v>
      </c>
      <c r="R60" s="459">
        <f t="shared" si="9"/>
        <v>90</v>
      </c>
      <c r="S60" s="378">
        <f t="shared" si="2"/>
        <v>0.5360824742268041</v>
      </c>
    </row>
    <row r="61" spans="1:19" ht="20.25" customHeight="1">
      <c r="A61" s="430" t="s">
        <v>497</v>
      </c>
      <c r="B61" s="435" t="s">
        <v>498</v>
      </c>
      <c r="C61" s="459">
        <f t="shared" si="0"/>
        <v>166</v>
      </c>
      <c r="D61" s="489">
        <v>125</v>
      </c>
      <c r="E61" s="486">
        <v>41</v>
      </c>
      <c r="F61" s="486">
        <v>2</v>
      </c>
      <c r="G61" s="486"/>
      <c r="H61" s="468">
        <f t="shared" si="15"/>
        <v>164</v>
      </c>
      <c r="I61" s="468">
        <f t="shared" si="5"/>
        <v>110</v>
      </c>
      <c r="J61" s="487">
        <v>29</v>
      </c>
      <c r="K61" s="487">
        <v>2</v>
      </c>
      <c r="L61" s="478">
        <f t="shared" si="6"/>
        <v>71</v>
      </c>
      <c r="M61" s="487">
        <v>8</v>
      </c>
      <c r="N61" s="487">
        <v>0</v>
      </c>
      <c r="O61" s="487"/>
      <c r="P61" s="490"/>
      <c r="Q61" s="478">
        <v>54</v>
      </c>
      <c r="R61" s="459">
        <f t="shared" si="9"/>
        <v>133</v>
      </c>
      <c r="S61" s="378">
        <f t="shared" si="2"/>
        <v>0.2818181818181818</v>
      </c>
    </row>
    <row r="62" spans="1:19" ht="20.25" customHeight="1">
      <c r="A62" s="430" t="s">
        <v>499</v>
      </c>
      <c r="B62" s="435" t="s">
        <v>500</v>
      </c>
      <c r="C62" s="459">
        <f t="shared" si="0"/>
        <v>224</v>
      </c>
      <c r="D62" s="489">
        <v>145</v>
      </c>
      <c r="E62" s="486">
        <v>79</v>
      </c>
      <c r="F62" s="486"/>
      <c r="G62" s="486"/>
      <c r="H62" s="468">
        <f t="shared" si="15"/>
        <v>224</v>
      </c>
      <c r="I62" s="468">
        <f t="shared" si="5"/>
        <v>165</v>
      </c>
      <c r="J62" s="487">
        <v>57</v>
      </c>
      <c r="K62" s="487">
        <v>4</v>
      </c>
      <c r="L62" s="478">
        <f t="shared" si="6"/>
        <v>104</v>
      </c>
      <c r="M62" s="487">
        <v>0</v>
      </c>
      <c r="N62" s="487">
        <v>0</v>
      </c>
      <c r="O62" s="487">
        <v>0</v>
      </c>
      <c r="P62" s="490">
        <v>0</v>
      </c>
      <c r="Q62" s="478">
        <v>59</v>
      </c>
      <c r="R62" s="459">
        <f t="shared" si="9"/>
        <v>163</v>
      </c>
      <c r="S62" s="378">
        <f t="shared" si="2"/>
        <v>0.3696969696969697</v>
      </c>
    </row>
    <row r="63" spans="1:19" ht="20.25" customHeight="1" thickBot="1">
      <c r="A63" s="430" t="s">
        <v>501</v>
      </c>
      <c r="B63" s="435" t="s">
        <v>502</v>
      </c>
      <c r="C63" s="459">
        <f t="shared" si="0"/>
        <v>120</v>
      </c>
      <c r="D63" s="491">
        <v>69</v>
      </c>
      <c r="E63" s="492">
        <v>51</v>
      </c>
      <c r="F63" s="492">
        <v>1</v>
      </c>
      <c r="G63" s="492"/>
      <c r="H63" s="468">
        <f t="shared" si="15"/>
        <v>119</v>
      </c>
      <c r="I63" s="468">
        <f t="shared" si="5"/>
        <v>78</v>
      </c>
      <c r="J63" s="487">
        <v>42</v>
      </c>
      <c r="K63" s="487">
        <v>2</v>
      </c>
      <c r="L63" s="478">
        <f t="shared" si="6"/>
        <v>30</v>
      </c>
      <c r="M63" s="487">
        <v>4</v>
      </c>
      <c r="N63" s="487">
        <v>0</v>
      </c>
      <c r="O63" s="487">
        <v>0</v>
      </c>
      <c r="P63" s="490">
        <v>0</v>
      </c>
      <c r="Q63" s="478">
        <v>41</v>
      </c>
      <c r="R63" s="459">
        <f t="shared" si="9"/>
        <v>75</v>
      </c>
      <c r="S63" s="378">
        <f t="shared" si="2"/>
        <v>0.5641025641025641</v>
      </c>
    </row>
    <row r="64" spans="1:19" ht="20.25" customHeight="1" thickTop="1">
      <c r="A64" s="432" t="s">
        <v>60</v>
      </c>
      <c r="B64" s="433" t="s">
        <v>503</v>
      </c>
      <c r="C64" s="459">
        <f t="shared" si="0"/>
        <v>1021</v>
      </c>
      <c r="D64" s="468">
        <f>D65+D66+D67+D68+D69</f>
        <v>606</v>
      </c>
      <c r="E64" s="468">
        <f aca="true" t="shared" si="16" ref="E64:R64">E65+E66+E67+E68+E69</f>
        <v>415</v>
      </c>
      <c r="F64" s="468">
        <f t="shared" si="16"/>
        <v>2</v>
      </c>
      <c r="G64" s="468">
        <f t="shared" si="16"/>
        <v>0</v>
      </c>
      <c r="H64" s="468">
        <f t="shared" si="16"/>
        <v>1019</v>
      </c>
      <c r="I64" s="468">
        <f t="shared" si="16"/>
        <v>740</v>
      </c>
      <c r="J64" s="468">
        <f t="shared" si="16"/>
        <v>306</v>
      </c>
      <c r="K64" s="468">
        <f t="shared" si="16"/>
        <v>16</v>
      </c>
      <c r="L64" s="468">
        <f t="shared" si="16"/>
        <v>413</v>
      </c>
      <c r="M64" s="468">
        <f t="shared" si="16"/>
        <v>0</v>
      </c>
      <c r="N64" s="468">
        <f t="shared" si="16"/>
        <v>1</v>
      </c>
      <c r="O64" s="468">
        <f t="shared" si="16"/>
        <v>4</v>
      </c>
      <c r="P64" s="468">
        <f t="shared" si="16"/>
        <v>0</v>
      </c>
      <c r="Q64" s="468">
        <f t="shared" si="16"/>
        <v>279</v>
      </c>
      <c r="R64" s="468">
        <f t="shared" si="16"/>
        <v>697</v>
      </c>
      <c r="S64" s="378">
        <f t="shared" si="2"/>
        <v>0.43513513513513513</v>
      </c>
    </row>
    <row r="65" spans="1:19" ht="20.25" customHeight="1">
      <c r="A65" s="430" t="s">
        <v>504</v>
      </c>
      <c r="B65" s="437" t="s">
        <v>565</v>
      </c>
      <c r="C65" s="459">
        <f t="shared" si="0"/>
        <v>70</v>
      </c>
      <c r="D65" s="493">
        <v>64</v>
      </c>
      <c r="E65" s="511">
        <v>6</v>
      </c>
      <c r="F65" s="511"/>
      <c r="G65" s="511"/>
      <c r="H65" s="468">
        <f t="shared" si="4"/>
        <v>70</v>
      </c>
      <c r="I65" s="468">
        <f t="shared" si="5"/>
        <v>70</v>
      </c>
      <c r="J65" s="511">
        <v>14</v>
      </c>
      <c r="K65" s="511">
        <v>1</v>
      </c>
      <c r="L65" s="478">
        <f t="shared" si="6"/>
        <v>55</v>
      </c>
      <c r="M65" s="511"/>
      <c r="N65" s="511"/>
      <c r="O65" s="511"/>
      <c r="P65" s="511"/>
      <c r="Q65" s="511"/>
      <c r="R65" s="459">
        <f t="shared" si="9"/>
        <v>55</v>
      </c>
      <c r="S65" s="378">
        <f t="shared" si="2"/>
        <v>0.21428571428571427</v>
      </c>
    </row>
    <row r="66" spans="1:19" ht="20.25" customHeight="1">
      <c r="A66" s="430" t="s">
        <v>505</v>
      </c>
      <c r="B66" s="437" t="s">
        <v>564</v>
      </c>
      <c r="C66" s="459">
        <f t="shared" si="0"/>
        <v>75</v>
      </c>
      <c r="D66" s="493">
        <v>65</v>
      </c>
      <c r="E66" s="512">
        <v>10</v>
      </c>
      <c r="F66" s="512"/>
      <c r="G66" s="512"/>
      <c r="H66" s="468">
        <f t="shared" si="4"/>
        <v>75</v>
      </c>
      <c r="I66" s="468">
        <f t="shared" si="5"/>
        <v>75</v>
      </c>
      <c r="J66" s="512">
        <v>17</v>
      </c>
      <c r="K66" s="512">
        <v>1</v>
      </c>
      <c r="L66" s="478">
        <f t="shared" si="6"/>
        <v>57</v>
      </c>
      <c r="M66" s="512"/>
      <c r="N66" s="512"/>
      <c r="O66" s="512"/>
      <c r="P66" s="512"/>
      <c r="Q66" s="512"/>
      <c r="R66" s="459">
        <f t="shared" si="9"/>
        <v>57</v>
      </c>
      <c r="S66" s="378">
        <f t="shared" si="2"/>
        <v>0.24</v>
      </c>
    </row>
    <row r="67" spans="1:19" ht="20.25" customHeight="1">
      <c r="A67" s="430" t="s">
        <v>576</v>
      </c>
      <c r="B67" s="464" t="s">
        <v>506</v>
      </c>
      <c r="C67" s="459">
        <f t="shared" si="0"/>
        <v>376</v>
      </c>
      <c r="D67" s="494">
        <v>225</v>
      </c>
      <c r="E67" s="512">
        <v>151</v>
      </c>
      <c r="F67" s="512">
        <v>2</v>
      </c>
      <c r="G67" s="512"/>
      <c r="H67" s="468">
        <f t="shared" si="4"/>
        <v>374</v>
      </c>
      <c r="I67" s="468">
        <f t="shared" si="5"/>
        <v>278</v>
      </c>
      <c r="J67" s="512">
        <v>103</v>
      </c>
      <c r="K67" s="512">
        <v>5</v>
      </c>
      <c r="L67" s="478">
        <f t="shared" si="6"/>
        <v>168</v>
      </c>
      <c r="M67" s="512"/>
      <c r="N67" s="512"/>
      <c r="O67" s="512">
        <v>2</v>
      </c>
      <c r="P67" s="512"/>
      <c r="Q67" s="512">
        <v>96</v>
      </c>
      <c r="R67" s="459">
        <f t="shared" si="9"/>
        <v>266</v>
      </c>
      <c r="S67" s="378">
        <f t="shared" si="2"/>
        <v>0.38848920863309355</v>
      </c>
    </row>
    <row r="68" spans="1:19" ht="20.25" customHeight="1">
      <c r="A68" s="430" t="s">
        <v>577</v>
      </c>
      <c r="B68" s="464" t="s">
        <v>507</v>
      </c>
      <c r="C68" s="459">
        <f t="shared" si="0"/>
        <v>166</v>
      </c>
      <c r="D68" s="494">
        <v>93</v>
      </c>
      <c r="E68" s="512">
        <v>73</v>
      </c>
      <c r="F68" s="512"/>
      <c r="G68" s="512"/>
      <c r="H68" s="468">
        <f t="shared" si="4"/>
        <v>166</v>
      </c>
      <c r="I68" s="468">
        <f t="shared" si="5"/>
        <v>89</v>
      </c>
      <c r="J68" s="512">
        <v>58</v>
      </c>
      <c r="K68" s="512">
        <v>5</v>
      </c>
      <c r="L68" s="478">
        <f t="shared" si="6"/>
        <v>26</v>
      </c>
      <c r="M68" s="512"/>
      <c r="N68" s="512"/>
      <c r="O68" s="512"/>
      <c r="P68" s="512"/>
      <c r="Q68" s="512">
        <v>77</v>
      </c>
      <c r="R68" s="459">
        <f t="shared" si="9"/>
        <v>103</v>
      </c>
      <c r="S68" s="378">
        <f t="shared" si="2"/>
        <v>0.7078651685393258</v>
      </c>
    </row>
    <row r="69" spans="1:19" ht="20.25" customHeight="1">
      <c r="A69" s="430" t="s">
        <v>508</v>
      </c>
      <c r="B69" s="464" t="s">
        <v>509</v>
      </c>
      <c r="C69" s="459">
        <f t="shared" si="0"/>
        <v>334</v>
      </c>
      <c r="D69" s="494">
        <v>159</v>
      </c>
      <c r="E69" s="511">
        <v>175</v>
      </c>
      <c r="F69" s="511"/>
      <c r="G69" s="511"/>
      <c r="H69" s="468">
        <f t="shared" si="4"/>
        <v>334</v>
      </c>
      <c r="I69" s="468">
        <f t="shared" si="5"/>
        <v>228</v>
      </c>
      <c r="J69" s="511">
        <v>114</v>
      </c>
      <c r="K69" s="511">
        <v>4</v>
      </c>
      <c r="L69" s="478">
        <f t="shared" si="6"/>
        <v>107</v>
      </c>
      <c r="M69" s="511"/>
      <c r="N69" s="511">
        <v>1</v>
      </c>
      <c r="O69" s="511">
        <v>2</v>
      </c>
      <c r="P69" s="513"/>
      <c r="Q69" s="514">
        <v>106</v>
      </c>
      <c r="R69" s="459">
        <f t="shared" si="9"/>
        <v>216</v>
      </c>
      <c r="S69" s="378">
        <f t="shared" si="2"/>
        <v>0.5175438596491229</v>
      </c>
    </row>
    <row r="70" spans="1:19" ht="20.25" customHeight="1">
      <c r="A70" s="432" t="s">
        <v>61</v>
      </c>
      <c r="B70" s="433" t="s">
        <v>510</v>
      </c>
      <c r="C70" s="459">
        <f t="shared" si="0"/>
        <v>177</v>
      </c>
      <c r="D70" s="468">
        <f>D71+D72+D73</f>
        <v>77</v>
      </c>
      <c r="E70" s="468">
        <f aca="true" t="shared" si="17" ref="E70:R70">E71+E72+E73</f>
        <v>100</v>
      </c>
      <c r="F70" s="468">
        <f t="shared" si="17"/>
        <v>0</v>
      </c>
      <c r="G70" s="468">
        <f t="shared" si="17"/>
        <v>0</v>
      </c>
      <c r="H70" s="468">
        <f t="shared" si="4"/>
        <v>177</v>
      </c>
      <c r="I70" s="468">
        <f t="shared" si="17"/>
        <v>156</v>
      </c>
      <c r="J70" s="468">
        <f t="shared" si="17"/>
        <v>80</v>
      </c>
      <c r="K70" s="468">
        <f t="shared" si="17"/>
        <v>0</v>
      </c>
      <c r="L70" s="468">
        <f t="shared" si="17"/>
        <v>76</v>
      </c>
      <c r="M70" s="468">
        <f t="shared" si="17"/>
        <v>0</v>
      </c>
      <c r="N70" s="468">
        <f t="shared" si="17"/>
        <v>0</v>
      </c>
      <c r="O70" s="468">
        <f t="shared" si="17"/>
        <v>0</v>
      </c>
      <c r="P70" s="468">
        <f t="shared" si="17"/>
        <v>0</v>
      </c>
      <c r="Q70" s="468">
        <f t="shared" si="17"/>
        <v>21</v>
      </c>
      <c r="R70" s="459">
        <f t="shared" si="17"/>
        <v>97</v>
      </c>
      <c r="S70" s="378">
        <f t="shared" si="2"/>
        <v>0.5128205128205128</v>
      </c>
    </row>
    <row r="71" spans="1:19" ht="20.25" customHeight="1">
      <c r="A71" s="430" t="s">
        <v>511</v>
      </c>
      <c r="B71" s="437" t="s">
        <v>512</v>
      </c>
      <c r="C71" s="459">
        <f t="shared" si="0"/>
        <v>60</v>
      </c>
      <c r="D71" s="480">
        <v>24</v>
      </c>
      <c r="E71" s="480">
        <v>36</v>
      </c>
      <c r="F71" s="480"/>
      <c r="G71" s="480"/>
      <c r="H71" s="468">
        <f t="shared" si="4"/>
        <v>60</v>
      </c>
      <c r="I71" s="468">
        <f t="shared" si="5"/>
        <v>52</v>
      </c>
      <c r="J71" s="480">
        <v>27</v>
      </c>
      <c r="K71" s="480"/>
      <c r="L71" s="478">
        <f t="shared" si="6"/>
        <v>25</v>
      </c>
      <c r="M71" s="480"/>
      <c r="N71" s="480">
        <v>0</v>
      </c>
      <c r="O71" s="480"/>
      <c r="P71" s="480"/>
      <c r="Q71" s="478">
        <v>8</v>
      </c>
      <c r="R71" s="459">
        <f t="shared" si="9"/>
        <v>33</v>
      </c>
      <c r="S71" s="378">
        <f t="shared" si="2"/>
        <v>0.5192307692307693</v>
      </c>
    </row>
    <row r="72" spans="1:19" ht="20.25" customHeight="1">
      <c r="A72" s="430" t="s">
        <v>513</v>
      </c>
      <c r="B72" s="437" t="s">
        <v>514</v>
      </c>
      <c r="C72" s="459">
        <f t="shared" si="0"/>
        <v>85</v>
      </c>
      <c r="D72" s="480">
        <v>30</v>
      </c>
      <c r="E72" s="480">
        <v>55</v>
      </c>
      <c r="F72" s="480"/>
      <c r="G72" s="480"/>
      <c r="H72" s="468">
        <f t="shared" si="4"/>
        <v>85</v>
      </c>
      <c r="I72" s="468">
        <f t="shared" si="5"/>
        <v>77</v>
      </c>
      <c r="J72" s="480">
        <v>49</v>
      </c>
      <c r="K72" s="480"/>
      <c r="L72" s="478">
        <f>I72-J72-K72-M72-N72-O72-P72</f>
        <v>28</v>
      </c>
      <c r="M72" s="480"/>
      <c r="N72" s="480"/>
      <c r="O72" s="480"/>
      <c r="P72" s="480"/>
      <c r="Q72" s="478">
        <v>8</v>
      </c>
      <c r="R72" s="459">
        <f t="shared" si="9"/>
        <v>36</v>
      </c>
      <c r="S72" s="378">
        <f t="shared" si="2"/>
        <v>0.6363636363636364</v>
      </c>
    </row>
    <row r="73" spans="1:19" ht="20.25" customHeight="1">
      <c r="A73" s="430" t="s">
        <v>583</v>
      </c>
      <c r="B73" s="437" t="s">
        <v>584</v>
      </c>
      <c r="C73" s="459">
        <f t="shared" si="0"/>
        <v>32</v>
      </c>
      <c r="D73" s="480">
        <v>23</v>
      </c>
      <c r="E73" s="480">
        <v>9</v>
      </c>
      <c r="F73" s="480"/>
      <c r="G73" s="480"/>
      <c r="H73" s="468">
        <f t="shared" si="4"/>
        <v>32</v>
      </c>
      <c r="I73" s="468">
        <f t="shared" si="5"/>
        <v>27</v>
      </c>
      <c r="J73" s="480">
        <v>4</v>
      </c>
      <c r="K73" s="480"/>
      <c r="L73" s="478">
        <f t="shared" si="6"/>
        <v>23</v>
      </c>
      <c r="M73" s="480">
        <v>0</v>
      </c>
      <c r="N73" s="480"/>
      <c r="O73" s="480"/>
      <c r="P73" s="480"/>
      <c r="Q73" s="478">
        <v>5</v>
      </c>
      <c r="R73" s="459">
        <f t="shared" si="9"/>
        <v>28</v>
      </c>
      <c r="S73" s="378">
        <f t="shared" si="2"/>
        <v>0.14814814814814814</v>
      </c>
    </row>
    <row r="74" spans="1:19" ht="20.25" customHeight="1">
      <c r="A74" s="432" t="s">
        <v>62</v>
      </c>
      <c r="B74" s="433" t="s">
        <v>515</v>
      </c>
      <c r="C74" s="459">
        <f t="shared" si="0"/>
        <v>957</v>
      </c>
      <c r="D74" s="468">
        <f>D75+D76+D77+D78+D79+D80</f>
        <v>442</v>
      </c>
      <c r="E74" s="468">
        <f aca="true" t="shared" si="18" ref="E74:R74">E75+E76+E77+E78+E79+E80</f>
        <v>515</v>
      </c>
      <c r="F74" s="468">
        <f t="shared" si="18"/>
        <v>2</v>
      </c>
      <c r="G74" s="468">
        <f t="shared" si="18"/>
        <v>0</v>
      </c>
      <c r="H74" s="468">
        <f t="shared" si="18"/>
        <v>955</v>
      </c>
      <c r="I74" s="468">
        <f t="shared" si="18"/>
        <v>820</v>
      </c>
      <c r="J74" s="468">
        <f t="shared" si="18"/>
        <v>381</v>
      </c>
      <c r="K74" s="468">
        <f t="shared" si="18"/>
        <v>12</v>
      </c>
      <c r="L74" s="468">
        <f t="shared" si="18"/>
        <v>416</v>
      </c>
      <c r="M74" s="468">
        <f t="shared" si="18"/>
        <v>10</v>
      </c>
      <c r="N74" s="468">
        <f t="shared" si="18"/>
        <v>1</v>
      </c>
      <c r="O74" s="468">
        <f t="shared" si="18"/>
        <v>0</v>
      </c>
      <c r="P74" s="468">
        <f t="shared" si="18"/>
        <v>0</v>
      </c>
      <c r="Q74" s="468">
        <f t="shared" si="18"/>
        <v>135</v>
      </c>
      <c r="R74" s="468">
        <f t="shared" si="18"/>
        <v>562</v>
      </c>
      <c r="S74" s="378">
        <f t="shared" si="2"/>
        <v>0.4792682926829268</v>
      </c>
    </row>
    <row r="75" spans="1:19" ht="20.25" customHeight="1">
      <c r="A75" s="430" t="s">
        <v>516</v>
      </c>
      <c r="B75" s="438" t="s">
        <v>517</v>
      </c>
      <c r="C75" s="459">
        <f t="shared" si="0"/>
        <v>117</v>
      </c>
      <c r="D75" s="495">
        <v>0</v>
      </c>
      <c r="E75" s="495">
        <v>117</v>
      </c>
      <c r="F75" s="495">
        <v>0</v>
      </c>
      <c r="G75" s="495">
        <v>0</v>
      </c>
      <c r="H75" s="468">
        <f t="shared" si="4"/>
        <v>117</v>
      </c>
      <c r="I75" s="468">
        <f t="shared" si="5"/>
        <v>117</v>
      </c>
      <c r="J75" s="495">
        <v>115</v>
      </c>
      <c r="K75" s="495">
        <v>0</v>
      </c>
      <c r="L75" s="478">
        <f t="shared" si="6"/>
        <v>2</v>
      </c>
      <c r="M75" s="495">
        <v>0</v>
      </c>
      <c r="N75" s="495">
        <v>0</v>
      </c>
      <c r="O75" s="495">
        <v>0</v>
      </c>
      <c r="P75" s="496">
        <v>0</v>
      </c>
      <c r="Q75" s="497">
        <v>0</v>
      </c>
      <c r="R75" s="459">
        <f t="shared" si="9"/>
        <v>2</v>
      </c>
      <c r="S75" s="378">
        <f t="shared" si="2"/>
        <v>0.9829059829059829</v>
      </c>
    </row>
    <row r="76" spans="1:19" ht="20.25" customHeight="1">
      <c r="A76" s="430" t="s">
        <v>518</v>
      </c>
      <c r="B76" s="438" t="s">
        <v>519</v>
      </c>
      <c r="C76" s="459">
        <f t="shared" si="0"/>
        <v>245</v>
      </c>
      <c r="D76" s="495">
        <v>129</v>
      </c>
      <c r="E76" s="495">
        <v>116</v>
      </c>
      <c r="F76" s="495">
        <v>1</v>
      </c>
      <c r="G76" s="495">
        <v>0</v>
      </c>
      <c r="H76" s="468">
        <f t="shared" si="4"/>
        <v>244</v>
      </c>
      <c r="I76" s="468">
        <f t="shared" si="5"/>
        <v>200</v>
      </c>
      <c r="J76" s="495">
        <v>80</v>
      </c>
      <c r="K76" s="495">
        <v>1</v>
      </c>
      <c r="L76" s="478">
        <f t="shared" si="6"/>
        <v>109</v>
      </c>
      <c r="M76" s="495">
        <v>9</v>
      </c>
      <c r="N76" s="495">
        <v>1</v>
      </c>
      <c r="O76" s="495">
        <v>0</v>
      </c>
      <c r="P76" s="496">
        <v>0</v>
      </c>
      <c r="Q76" s="497">
        <v>44</v>
      </c>
      <c r="R76" s="459">
        <f t="shared" si="9"/>
        <v>163</v>
      </c>
      <c r="S76" s="378">
        <f t="shared" si="2"/>
        <v>0.405</v>
      </c>
    </row>
    <row r="77" spans="1:19" ht="20.25" customHeight="1">
      <c r="A77" s="430" t="s">
        <v>520</v>
      </c>
      <c r="B77" s="438" t="s">
        <v>521</v>
      </c>
      <c r="C77" s="459">
        <f t="shared" si="0"/>
        <v>190</v>
      </c>
      <c r="D77" s="495">
        <v>124</v>
      </c>
      <c r="E77" s="495">
        <v>66</v>
      </c>
      <c r="F77" s="495">
        <v>0</v>
      </c>
      <c r="G77" s="495">
        <v>0</v>
      </c>
      <c r="H77" s="468">
        <f t="shared" si="4"/>
        <v>190</v>
      </c>
      <c r="I77" s="468">
        <f t="shared" si="5"/>
        <v>160</v>
      </c>
      <c r="J77" s="495">
        <v>53</v>
      </c>
      <c r="K77" s="495">
        <v>2</v>
      </c>
      <c r="L77" s="478">
        <f t="shared" si="6"/>
        <v>105</v>
      </c>
      <c r="M77" s="495">
        <v>0</v>
      </c>
      <c r="N77" s="495">
        <v>0</v>
      </c>
      <c r="O77" s="495">
        <v>0</v>
      </c>
      <c r="P77" s="496">
        <v>0</v>
      </c>
      <c r="Q77" s="497">
        <v>30</v>
      </c>
      <c r="R77" s="459">
        <f t="shared" si="9"/>
        <v>135</v>
      </c>
      <c r="S77" s="378">
        <f aca="true" t="shared" si="19" ref="S77:S96">(J77+K77)/I77</f>
        <v>0.34375</v>
      </c>
    </row>
    <row r="78" spans="1:19" ht="20.25" customHeight="1">
      <c r="A78" s="430" t="s">
        <v>522</v>
      </c>
      <c r="B78" s="438" t="s">
        <v>523</v>
      </c>
      <c r="C78" s="459">
        <f t="shared" si="0"/>
        <v>146</v>
      </c>
      <c r="D78" s="495">
        <v>61</v>
      </c>
      <c r="E78" s="495">
        <v>85</v>
      </c>
      <c r="F78" s="495">
        <v>0</v>
      </c>
      <c r="G78" s="495">
        <v>0</v>
      </c>
      <c r="H78" s="468">
        <f t="shared" si="4"/>
        <v>146</v>
      </c>
      <c r="I78" s="468">
        <f t="shared" si="5"/>
        <v>130</v>
      </c>
      <c r="J78" s="495">
        <v>61</v>
      </c>
      <c r="K78" s="495">
        <v>2</v>
      </c>
      <c r="L78" s="478">
        <f t="shared" si="6"/>
        <v>66</v>
      </c>
      <c r="M78" s="495">
        <v>1</v>
      </c>
      <c r="N78" s="495">
        <v>0</v>
      </c>
      <c r="O78" s="495">
        <v>0</v>
      </c>
      <c r="P78" s="496">
        <v>0</v>
      </c>
      <c r="Q78" s="497">
        <v>16</v>
      </c>
      <c r="R78" s="459">
        <f t="shared" si="9"/>
        <v>83</v>
      </c>
      <c r="S78" s="378">
        <f t="shared" si="19"/>
        <v>0.4846153846153846</v>
      </c>
    </row>
    <row r="79" spans="1:19" ht="20.25" customHeight="1">
      <c r="A79" s="430" t="s">
        <v>524</v>
      </c>
      <c r="B79" s="438" t="s">
        <v>525</v>
      </c>
      <c r="C79" s="459">
        <f t="shared" si="0"/>
        <v>245</v>
      </c>
      <c r="D79" s="495">
        <v>127</v>
      </c>
      <c r="E79" s="495">
        <v>118</v>
      </c>
      <c r="F79" s="495">
        <v>1</v>
      </c>
      <c r="G79" s="495">
        <v>0</v>
      </c>
      <c r="H79" s="468">
        <f aca="true" t="shared" si="20" ref="H79:H96">C79-F79</f>
        <v>244</v>
      </c>
      <c r="I79" s="468">
        <f t="shared" si="5"/>
        <v>200</v>
      </c>
      <c r="J79" s="495">
        <v>59</v>
      </c>
      <c r="K79" s="495">
        <v>7</v>
      </c>
      <c r="L79" s="478">
        <f aca="true" t="shared" si="21" ref="L79:L96">I79-J79-K79-M79-N79-O79-P79</f>
        <v>134</v>
      </c>
      <c r="M79" s="495">
        <v>0</v>
      </c>
      <c r="N79" s="495"/>
      <c r="O79" s="495">
        <v>0</v>
      </c>
      <c r="P79" s="496">
        <v>0</v>
      </c>
      <c r="Q79" s="497">
        <v>44</v>
      </c>
      <c r="R79" s="459">
        <f t="shared" si="9"/>
        <v>178</v>
      </c>
      <c r="S79" s="378">
        <f t="shared" si="19"/>
        <v>0.33</v>
      </c>
    </row>
    <row r="80" spans="1:19" ht="20.25" customHeight="1">
      <c r="A80" s="430" t="s">
        <v>566</v>
      </c>
      <c r="B80" s="438" t="s">
        <v>563</v>
      </c>
      <c r="C80" s="459">
        <f t="shared" si="0"/>
        <v>14</v>
      </c>
      <c r="D80" s="498">
        <v>1</v>
      </c>
      <c r="E80" s="498">
        <v>13</v>
      </c>
      <c r="F80" s="498">
        <v>0</v>
      </c>
      <c r="G80" s="498">
        <v>0</v>
      </c>
      <c r="H80" s="468">
        <f t="shared" si="20"/>
        <v>14</v>
      </c>
      <c r="I80" s="468">
        <f t="shared" si="5"/>
        <v>13</v>
      </c>
      <c r="J80" s="498">
        <v>13</v>
      </c>
      <c r="K80" s="498">
        <v>0</v>
      </c>
      <c r="L80" s="478">
        <f t="shared" si="21"/>
        <v>0</v>
      </c>
      <c r="M80" s="498">
        <v>0</v>
      </c>
      <c r="N80" s="498">
        <v>0</v>
      </c>
      <c r="O80" s="498">
        <v>0</v>
      </c>
      <c r="P80" s="498">
        <v>0</v>
      </c>
      <c r="Q80" s="498">
        <v>1</v>
      </c>
      <c r="R80" s="459">
        <f t="shared" si="9"/>
        <v>1</v>
      </c>
      <c r="S80" s="378">
        <f t="shared" si="19"/>
        <v>1</v>
      </c>
    </row>
    <row r="81" spans="1:19" ht="20.25" customHeight="1">
      <c r="A81" s="432" t="s">
        <v>63</v>
      </c>
      <c r="B81" s="433" t="s">
        <v>526</v>
      </c>
      <c r="C81" s="459">
        <f t="shared" si="0"/>
        <v>724</v>
      </c>
      <c r="D81" s="468">
        <f>D82+D83+D84+D85</f>
        <v>410</v>
      </c>
      <c r="E81" s="468">
        <f aca="true" t="shared" si="22" ref="E81:Q81">E82+E83+E84+E85</f>
        <v>314</v>
      </c>
      <c r="F81" s="468">
        <f t="shared" si="22"/>
        <v>7</v>
      </c>
      <c r="G81" s="468">
        <f t="shared" si="22"/>
        <v>0</v>
      </c>
      <c r="H81" s="468">
        <f t="shared" si="20"/>
        <v>717</v>
      </c>
      <c r="I81" s="468">
        <f t="shared" si="5"/>
        <v>588</v>
      </c>
      <c r="J81" s="468">
        <f t="shared" si="22"/>
        <v>190</v>
      </c>
      <c r="K81" s="468">
        <f t="shared" si="22"/>
        <v>2</v>
      </c>
      <c r="L81" s="499">
        <f t="shared" si="21"/>
        <v>389</v>
      </c>
      <c r="M81" s="468">
        <f t="shared" si="22"/>
        <v>3</v>
      </c>
      <c r="N81" s="468">
        <f t="shared" si="22"/>
        <v>4</v>
      </c>
      <c r="O81" s="468">
        <f t="shared" si="22"/>
        <v>0</v>
      </c>
      <c r="P81" s="468">
        <f t="shared" si="22"/>
        <v>0</v>
      </c>
      <c r="Q81" s="468">
        <f t="shared" si="22"/>
        <v>129</v>
      </c>
      <c r="R81" s="459">
        <f t="shared" si="9"/>
        <v>525</v>
      </c>
      <c r="S81" s="378">
        <f t="shared" si="19"/>
        <v>0.32653061224489793</v>
      </c>
    </row>
    <row r="82" spans="1:19" ht="20.25" customHeight="1">
      <c r="A82" s="430" t="s">
        <v>527</v>
      </c>
      <c r="B82" s="439" t="s">
        <v>528</v>
      </c>
      <c r="C82" s="459">
        <f t="shared" si="0"/>
        <v>12</v>
      </c>
      <c r="D82" s="487">
        <v>0</v>
      </c>
      <c r="E82" s="487">
        <f>9+3</f>
        <v>12</v>
      </c>
      <c r="F82" s="487">
        <v>0</v>
      </c>
      <c r="G82" s="487">
        <v>0</v>
      </c>
      <c r="H82" s="468">
        <f t="shared" si="20"/>
        <v>12</v>
      </c>
      <c r="I82" s="468">
        <f t="shared" si="5"/>
        <v>12</v>
      </c>
      <c r="J82" s="487">
        <f>9+3</f>
        <v>12</v>
      </c>
      <c r="K82" s="487">
        <v>0</v>
      </c>
      <c r="L82" s="478">
        <f t="shared" si="21"/>
        <v>0</v>
      </c>
      <c r="M82" s="487">
        <v>0</v>
      </c>
      <c r="N82" s="487">
        <v>0</v>
      </c>
      <c r="O82" s="487">
        <v>0</v>
      </c>
      <c r="P82" s="500">
        <v>0</v>
      </c>
      <c r="Q82" s="501">
        <v>0</v>
      </c>
      <c r="R82" s="459">
        <f t="shared" si="9"/>
        <v>0</v>
      </c>
      <c r="S82" s="378">
        <f t="shared" si="19"/>
        <v>1</v>
      </c>
    </row>
    <row r="83" spans="1:19" ht="20.25" customHeight="1">
      <c r="A83" s="430" t="s">
        <v>529</v>
      </c>
      <c r="B83" s="439" t="s">
        <v>530</v>
      </c>
      <c r="C83" s="459">
        <f t="shared" si="0"/>
        <v>158</v>
      </c>
      <c r="D83" s="487">
        <f>45+47</f>
        <v>92</v>
      </c>
      <c r="E83" s="487">
        <f>42+18+6</f>
        <v>66</v>
      </c>
      <c r="F83" s="487">
        <v>0</v>
      </c>
      <c r="G83" s="487">
        <v>0</v>
      </c>
      <c r="H83" s="468">
        <f t="shared" si="20"/>
        <v>158</v>
      </c>
      <c r="I83" s="468">
        <f t="shared" si="5"/>
        <v>125</v>
      </c>
      <c r="J83" s="487">
        <f>33+2+7+7</f>
        <v>49</v>
      </c>
      <c r="K83" s="487">
        <v>0</v>
      </c>
      <c r="L83" s="478">
        <f t="shared" si="21"/>
        <v>74</v>
      </c>
      <c r="M83" s="487">
        <v>0</v>
      </c>
      <c r="N83" s="487">
        <v>2</v>
      </c>
      <c r="O83" s="487">
        <v>0</v>
      </c>
      <c r="P83" s="500">
        <v>0</v>
      </c>
      <c r="Q83" s="501">
        <v>33</v>
      </c>
      <c r="R83" s="459">
        <f t="shared" si="9"/>
        <v>109</v>
      </c>
      <c r="S83" s="378">
        <f t="shared" si="19"/>
        <v>0.392</v>
      </c>
    </row>
    <row r="84" spans="1:19" ht="20.25" customHeight="1">
      <c r="A84" s="430" t="s">
        <v>531</v>
      </c>
      <c r="B84" s="439" t="s">
        <v>473</v>
      </c>
      <c r="C84" s="459">
        <f t="shared" si="0"/>
        <v>219</v>
      </c>
      <c r="D84" s="487">
        <f>64+48</f>
        <v>112</v>
      </c>
      <c r="E84" s="487">
        <f>89+18</f>
        <v>107</v>
      </c>
      <c r="F84" s="487">
        <f>4+2</f>
        <v>6</v>
      </c>
      <c r="G84" s="487"/>
      <c r="H84" s="468">
        <f t="shared" si="20"/>
        <v>213</v>
      </c>
      <c r="I84" s="468">
        <f t="shared" si="5"/>
        <v>175</v>
      </c>
      <c r="J84" s="487">
        <f>40+11+10</f>
        <v>61</v>
      </c>
      <c r="K84" s="487"/>
      <c r="L84" s="478">
        <f t="shared" si="21"/>
        <v>114</v>
      </c>
      <c r="M84" s="487"/>
      <c r="N84" s="487"/>
      <c r="O84" s="487"/>
      <c r="P84" s="500"/>
      <c r="Q84" s="501">
        <v>38</v>
      </c>
      <c r="R84" s="459">
        <f t="shared" si="9"/>
        <v>152</v>
      </c>
      <c r="S84" s="378">
        <f t="shared" si="19"/>
        <v>0.3485714285714286</v>
      </c>
    </row>
    <row r="85" spans="1:19" ht="20.25" customHeight="1">
      <c r="A85" s="430" t="s">
        <v>575</v>
      </c>
      <c r="B85" s="439" t="s">
        <v>532</v>
      </c>
      <c r="C85" s="459">
        <f t="shared" si="0"/>
        <v>335</v>
      </c>
      <c r="D85" s="487">
        <f>114+92</f>
        <v>206</v>
      </c>
      <c r="E85" s="487">
        <f>61+36+18+14</f>
        <v>129</v>
      </c>
      <c r="F85" s="487">
        <v>1</v>
      </c>
      <c r="G85" s="487">
        <v>0</v>
      </c>
      <c r="H85" s="468">
        <f t="shared" si="20"/>
        <v>334</v>
      </c>
      <c r="I85" s="468">
        <f t="shared" si="5"/>
        <v>276</v>
      </c>
      <c r="J85" s="487">
        <f>29+25+14</f>
        <v>68</v>
      </c>
      <c r="K85" s="487">
        <v>2</v>
      </c>
      <c r="L85" s="478">
        <f t="shared" si="21"/>
        <v>201</v>
      </c>
      <c r="M85" s="487">
        <v>3</v>
      </c>
      <c r="N85" s="487">
        <v>2</v>
      </c>
      <c r="O85" s="487">
        <v>0</v>
      </c>
      <c r="P85" s="500">
        <v>0</v>
      </c>
      <c r="Q85" s="501">
        <v>58</v>
      </c>
      <c r="R85" s="459">
        <f t="shared" si="9"/>
        <v>264</v>
      </c>
      <c r="S85" s="378">
        <f t="shared" si="19"/>
        <v>0.2536231884057971</v>
      </c>
    </row>
    <row r="86" spans="1:19" ht="20.25" customHeight="1">
      <c r="A86" s="432" t="s">
        <v>83</v>
      </c>
      <c r="B86" s="433" t="s">
        <v>533</v>
      </c>
      <c r="C86" s="459">
        <f t="shared" si="0"/>
        <v>228</v>
      </c>
      <c r="D86" s="468">
        <f>D87+D88+D89</f>
        <v>139</v>
      </c>
      <c r="E86" s="468">
        <f aca="true" t="shared" si="23" ref="E86:R86">E87+E88+E89</f>
        <v>89</v>
      </c>
      <c r="F86" s="468">
        <f t="shared" si="23"/>
        <v>0</v>
      </c>
      <c r="G86" s="468">
        <f t="shared" si="23"/>
        <v>0</v>
      </c>
      <c r="H86" s="468">
        <f t="shared" si="23"/>
        <v>228</v>
      </c>
      <c r="I86" s="468">
        <f t="shared" si="23"/>
        <v>157</v>
      </c>
      <c r="J86" s="468">
        <f t="shared" si="23"/>
        <v>56</v>
      </c>
      <c r="K86" s="468">
        <f t="shared" si="23"/>
        <v>1</v>
      </c>
      <c r="L86" s="468">
        <f t="shared" si="23"/>
        <v>99</v>
      </c>
      <c r="M86" s="468">
        <f t="shared" si="23"/>
        <v>0</v>
      </c>
      <c r="N86" s="468">
        <f t="shared" si="23"/>
        <v>0</v>
      </c>
      <c r="O86" s="468">
        <f t="shared" si="23"/>
        <v>0</v>
      </c>
      <c r="P86" s="468">
        <f t="shared" si="23"/>
        <v>1</v>
      </c>
      <c r="Q86" s="468">
        <f t="shared" si="23"/>
        <v>71</v>
      </c>
      <c r="R86" s="459">
        <f t="shared" si="23"/>
        <v>171</v>
      </c>
      <c r="S86" s="378">
        <f t="shared" si="19"/>
        <v>0.3630573248407643</v>
      </c>
    </row>
    <row r="87" spans="1:19" ht="20.25" customHeight="1">
      <c r="A87" s="430" t="s">
        <v>534</v>
      </c>
      <c r="B87" s="440" t="s">
        <v>535</v>
      </c>
      <c r="C87" s="459">
        <f t="shared" si="0"/>
        <v>41</v>
      </c>
      <c r="D87" s="502">
        <v>5</v>
      </c>
      <c r="E87" s="515">
        <v>36</v>
      </c>
      <c r="F87" s="515">
        <v>0</v>
      </c>
      <c r="G87" s="515">
        <v>0</v>
      </c>
      <c r="H87" s="468">
        <f t="shared" si="20"/>
        <v>41</v>
      </c>
      <c r="I87" s="468">
        <f t="shared" si="5"/>
        <v>40</v>
      </c>
      <c r="J87" s="515">
        <v>23</v>
      </c>
      <c r="K87" s="515">
        <v>0</v>
      </c>
      <c r="L87" s="478">
        <f t="shared" si="21"/>
        <v>16</v>
      </c>
      <c r="M87" s="515">
        <v>0</v>
      </c>
      <c r="N87" s="515">
        <v>0</v>
      </c>
      <c r="O87" s="515">
        <v>0</v>
      </c>
      <c r="P87" s="516">
        <v>1</v>
      </c>
      <c r="Q87" s="517">
        <v>1</v>
      </c>
      <c r="R87" s="459">
        <f t="shared" si="9"/>
        <v>18</v>
      </c>
      <c r="S87" s="378">
        <f t="shared" si="19"/>
        <v>0.575</v>
      </c>
    </row>
    <row r="88" spans="1:19" ht="20.25" customHeight="1">
      <c r="A88" s="430" t="s">
        <v>536</v>
      </c>
      <c r="B88" s="440" t="s">
        <v>537</v>
      </c>
      <c r="C88" s="459">
        <f t="shared" si="0"/>
        <v>102</v>
      </c>
      <c r="D88" s="475" t="s">
        <v>572</v>
      </c>
      <c r="E88" s="518" t="s">
        <v>585</v>
      </c>
      <c r="F88" s="518" t="s">
        <v>445</v>
      </c>
      <c r="G88" s="518" t="s">
        <v>445</v>
      </c>
      <c r="H88" s="468">
        <f t="shared" si="20"/>
        <v>102</v>
      </c>
      <c r="I88" s="468">
        <f t="shared" si="5"/>
        <v>62</v>
      </c>
      <c r="J88" s="518" t="s">
        <v>86</v>
      </c>
      <c r="K88" s="518" t="s">
        <v>43</v>
      </c>
      <c r="L88" s="478">
        <f t="shared" si="21"/>
        <v>48</v>
      </c>
      <c r="M88" s="518" t="s">
        <v>445</v>
      </c>
      <c r="N88" s="518" t="s">
        <v>445</v>
      </c>
      <c r="O88" s="518" t="s">
        <v>445</v>
      </c>
      <c r="P88" s="519" t="s">
        <v>445</v>
      </c>
      <c r="Q88" s="520" t="s">
        <v>587</v>
      </c>
      <c r="R88" s="459">
        <f t="shared" si="9"/>
        <v>88</v>
      </c>
      <c r="S88" s="378">
        <f t="shared" si="19"/>
        <v>0.22580645161290322</v>
      </c>
    </row>
    <row r="89" spans="1:19" ht="20.25" customHeight="1">
      <c r="A89" s="430" t="s">
        <v>538</v>
      </c>
      <c r="B89" s="441" t="s">
        <v>539</v>
      </c>
      <c r="C89" s="459">
        <f t="shared" si="0"/>
        <v>85</v>
      </c>
      <c r="D89" s="475" t="s">
        <v>569</v>
      </c>
      <c r="E89" s="518" t="s">
        <v>573</v>
      </c>
      <c r="F89" s="518" t="s">
        <v>445</v>
      </c>
      <c r="G89" s="518" t="s">
        <v>445</v>
      </c>
      <c r="H89" s="468">
        <f t="shared" si="20"/>
        <v>85</v>
      </c>
      <c r="I89" s="468">
        <f t="shared" si="5"/>
        <v>55</v>
      </c>
      <c r="J89" s="518" t="s">
        <v>586</v>
      </c>
      <c r="K89" s="518" t="s">
        <v>445</v>
      </c>
      <c r="L89" s="478">
        <f t="shared" si="21"/>
        <v>35</v>
      </c>
      <c r="M89" s="518" t="s">
        <v>445</v>
      </c>
      <c r="N89" s="518" t="s">
        <v>445</v>
      </c>
      <c r="O89" s="518" t="s">
        <v>445</v>
      </c>
      <c r="P89" s="519" t="s">
        <v>445</v>
      </c>
      <c r="Q89" s="520" t="s">
        <v>573</v>
      </c>
      <c r="R89" s="459">
        <f t="shared" si="9"/>
        <v>65</v>
      </c>
      <c r="S89" s="378">
        <f t="shared" si="19"/>
        <v>0.36363636363636365</v>
      </c>
    </row>
    <row r="90" spans="1:19" ht="20.25" customHeight="1">
      <c r="A90" s="432" t="s">
        <v>84</v>
      </c>
      <c r="B90" s="433" t="s">
        <v>540</v>
      </c>
      <c r="C90" s="459">
        <f t="shared" si="0"/>
        <v>270</v>
      </c>
      <c r="D90" s="468">
        <f>D91+D92+D93</f>
        <v>175</v>
      </c>
      <c r="E90" s="468">
        <f aca="true" t="shared" si="24" ref="E90:R90">E91+E92+E93</f>
        <v>95</v>
      </c>
      <c r="F90" s="468">
        <f t="shared" si="24"/>
        <v>9</v>
      </c>
      <c r="G90" s="468">
        <f t="shared" si="24"/>
        <v>0</v>
      </c>
      <c r="H90" s="468">
        <f t="shared" si="24"/>
        <v>261</v>
      </c>
      <c r="I90" s="468">
        <f t="shared" si="24"/>
        <v>182</v>
      </c>
      <c r="J90" s="468">
        <f t="shared" si="24"/>
        <v>60</v>
      </c>
      <c r="K90" s="468">
        <f t="shared" si="24"/>
        <v>8</v>
      </c>
      <c r="L90" s="468">
        <f t="shared" si="24"/>
        <v>114</v>
      </c>
      <c r="M90" s="468">
        <f t="shared" si="24"/>
        <v>0</v>
      </c>
      <c r="N90" s="468">
        <f t="shared" si="24"/>
        <v>0</v>
      </c>
      <c r="O90" s="468">
        <f t="shared" si="24"/>
        <v>0</v>
      </c>
      <c r="P90" s="468">
        <f t="shared" si="24"/>
        <v>0</v>
      </c>
      <c r="Q90" s="468">
        <f t="shared" si="24"/>
        <v>79</v>
      </c>
      <c r="R90" s="459">
        <f t="shared" si="24"/>
        <v>193</v>
      </c>
      <c r="S90" s="378">
        <f t="shared" si="19"/>
        <v>0.37362637362637363</v>
      </c>
    </row>
    <row r="91" spans="1:19" ht="20.25" customHeight="1">
      <c r="A91" s="430" t="s">
        <v>541</v>
      </c>
      <c r="B91" s="434" t="s">
        <v>542</v>
      </c>
      <c r="C91" s="459">
        <f t="shared" si="0"/>
        <v>67</v>
      </c>
      <c r="D91" s="503">
        <v>55</v>
      </c>
      <c r="E91" s="484">
        <v>12</v>
      </c>
      <c r="F91" s="484">
        <v>2</v>
      </c>
      <c r="G91" s="484"/>
      <c r="H91" s="468">
        <f t="shared" si="20"/>
        <v>65</v>
      </c>
      <c r="I91" s="468">
        <f t="shared" si="5"/>
        <v>40</v>
      </c>
      <c r="J91" s="484">
        <v>8</v>
      </c>
      <c r="K91" s="484">
        <v>0</v>
      </c>
      <c r="L91" s="478">
        <f t="shared" si="21"/>
        <v>32</v>
      </c>
      <c r="M91" s="484">
        <v>0</v>
      </c>
      <c r="N91" s="484"/>
      <c r="O91" s="484"/>
      <c r="P91" s="484"/>
      <c r="Q91" s="484">
        <v>25</v>
      </c>
      <c r="R91" s="459">
        <f t="shared" si="9"/>
        <v>57</v>
      </c>
      <c r="S91" s="378">
        <f t="shared" si="19"/>
        <v>0.2</v>
      </c>
    </row>
    <row r="92" spans="1:19" ht="20.25" customHeight="1">
      <c r="A92" s="430" t="s">
        <v>543</v>
      </c>
      <c r="B92" s="434" t="s">
        <v>544</v>
      </c>
      <c r="C92" s="459">
        <f t="shared" si="0"/>
        <v>125</v>
      </c>
      <c r="D92" s="503">
        <v>56</v>
      </c>
      <c r="E92" s="484">
        <v>69</v>
      </c>
      <c r="F92" s="484">
        <v>7</v>
      </c>
      <c r="G92" s="484">
        <v>0</v>
      </c>
      <c r="H92" s="468">
        <f t="shared" si="20"/>
        <v>118</v>
      </c>
      <c r="I92" s="468">
        <f t="shared" si="5"/>
        <v>90</v>
      </c>
      <c r="J92" s="484">
        <v>43</v>
      </c>
      <c r="K92" s="503">
        <v>5</v>
      </c>
      <c r="L92" s="478">
        <f t="shared" si="21"/>
        <v>42</v>
      </c>
      <c r="M92" s="484">
        <v>0</v>
      </c>
      <c r="N92" s="484">
        <v>0</v>
      </c>
      <c r="O92" s="484">
        <v>0</v>
      </c>
      <c r="P92" s="484">
        <v>0</v>
      </c>
      <c r="Q92" s="481">
        <v>28</v>
      </c>
      <c r="R92" s="459">
        <f t="shared" si="9"/>
        <v>70</v>
      </c>
      <c r="S92" s="378">
        <f t="shared" si="19"/>
        <v>0.5333333333333333</v>
      </c>
    </row>
    <row r="93" spans="1:19" ht="20.25" customHeight="1">
      <c r="A93" s="442" t="s">
        <v>545</v>
      </c>
      <c r="B93" s="434" t="s">
        <v>546</v>
      </c>
      <c r="C93" s="459">
        <f t="shared" si="0"/>
        <v>78</v>
      </c>
      <c r="D93" s="503">
        <v>64</v>
      </c>
      <c r="E93" s="484">
        <v>14</v>
      </c>
      <c r="F93" s="484">
        <v>0</v>
      </c>
      <c r="G93" s="484">
        <v>0</v>
      </c>
      <c r="H93" s="468">
        <f t="shared" si="20"/>
        <v>78</v>
      </c>
      <c r="I93" s="468">
        <f t="shared" si="5"/>
        <v>52</v>
      </c>
      <c r="J93" s="484">
        <v>9</v>
      </c>
      <c r="K93" s="484">
        <v>3</v>
      </c>
      <c r="L93" s="478">
        <f t="shared" si="21"/>
        <v>40</v>
      </c>
      <c r="M93" s="484">
        <v>0</v>
      </c>
      <c r="N93" s="484">
        <v>0</v>
      </c>
      <c r="O93" s="484">
        <v>0</v>
      </c>
      <c r="P93" s="484">
        <v>0</v>
      </c>
      <c r="Q93" s="481">
        <v>26</v>
      </c>
      <c r="R93" s="459">
        <f t="shared" si="9"/>
        <v>66</v>
      </c>
      <c r="S93" s="378">
        <f t="shared" si="19"/>
        <v>0.23076923076923078</v>
      </c>
    </row>
    <row r="94" spans="1:19" ht="20.25" customHeight="1">
      <c r="A94" s="432" t="s">
        <v>85</v>
      </c>
      <c r="B94" s="433" t="s">
        <v>547</v>
      </c>
      <c r="C94" s="459">
        <f t="shared" si="0"/>
        <v>259</v>
      </c>
      <c r="D94" s="468">
        <f>D95+D96</f>
        <v>97</v>
      </c>
      <c r="E94" s="468">
        <f aca="true" t="shared" si="25" ref="E94:R94">E95+E96</f>
        <v>162</v>
      </c>
      <c r="F94" s="468">
        <f t="shared" si="25"/>
        <v>0</v>
      </c>
      <c r="G94" s="468">
        <f t="shared" si="25"/>
        <v>0</v>
      </c>
      <c r="H94" s="468">
        <f t="shared" si="25"/>
        <v>259</v>
      </c>
      <c r="I94" s="468">
        <f t="shared" si="25"/>
        <v>222</v>
      </c>
      <c r="J94" s="468">
        <f t="shared" si="25"/>
        <v>110</v>
      </c>
      <c r="K94" s="468">
        <f t="shared" si="25"/>
        <v>2</v>
      </c>
      <c r="L94" s="468">
        <f t="shared" si="25"/>
        <v>110</v>
      </c>
      <c r="M94" s="468">
        <f t="shared" si="25"/>
        <v>0</v>
      </c>
      <c r="N94" s="468">
        <f t="shared" si="25"/>
        <v>0</v>
      </c>
      <c r="O94" s="468">
        <f t="shared" si="25"/>
        <v>0</v>
      </c>
      <c r="P94" s="468">
        <f t="shared" si="25"/>
        <v>0</v>
      </c>
      <c r="Q94" s="468">
        <f t="shared" si="25"/>
        <v>37</v>
      </c>
      <c r="R94" s="459">
        <f t="shared" si="25"/>
        <v>147</v>
      </c>
      <c r="S94" s="378">
        <f t="shared" si="19"/>
        <v>0.5045045045045045</v>
      </c>
    </row>
    <row r="95" spans="1:19" ht="20.25" customHeight="1">
      <c r="A95" s="430" t="s">
        <v>548</v>
      </c>
      <c r="B95" s="434" t="s">
        <v>549</v>
      </c>
      <c r="C95" s="459">
        <f t="shared" si="0"/>
        <v>109</v>
      </c>
      <c r="D95" s="480">
        <v>37</v>
      </c>
      <c r="E95" s="480">
        <v>72</v>
      </c>
      <c r="F95" s="480"/>
      <c r="G95" s="480">
        <v>0</v>
      </c>
      <c r="H95" s="468">
        <f t="shared" si="20"/>
        <v>109</v>
      </c>
      <c r="I95" s="468">
        <f t="shared" si="5"/>
        <v>102</v>
      </c>
      <c r="J95" s="480">
        <v>46</v>
      </c>
      <c r="K95" s="480">
        <v>2</v>
      </c>
      <c r="L95" s="478">
        <f t="shared" si="21"/>
        <v>54</v>
      </c>
      <c r="M95" s="480">
        <v>0</v>
      </c>
      <c r="N95" s="480">
        <v>0</v>
      </c>
      <c r="O95" s="480">
        <v>0</v>
      </c>
      <c r="P95" s="480">
        <v>0</v>
      </c>
      <c r="Q95" s="478">
        <v>7</v>
      </c>
      <c r="R95" s="459">
        <f t="shared" si="9"/>
        <v>61</v>
      </c>
      <c r="S95" s="378">
        <f t="shared" si="19"/>
        <v>0.47058823529411764</v>
      </c>
    </row>
    <row r="96" spans="1:19" ht="20.25" customHeight="1">
      <c r="A96" s="430" t="s">
        <v>550</v>
      </c>
      <c r="B96" s="434" t="s">
        <v>551</v>
      </c>
      <c r="C96" s="459">
        <f t="shared" si="0"/>
        <v>150</v>
      </c>
      <c r="D96" s="480">
        <v>60</v>
      </c>
      <c r="E96" s="480">
        <v>90</v>
      </c>
      <c r="F96" s="480">
        <v>0</v>
      </c>
      <c r="G96" s="480">
        <v>0</v>
      </c>
      <c r="H96" s="468">
        <f t="shared" si="20"/>
        <v>150</v>
      </c>
      <c r="I96" s="468">
        <f t="shared" si="5"/>
        <v>120</v>
      </c>
      <c r="J96" s="480">
        <v>64</v>
      </c>
      <c r="K96" s="480"/>
      <c r="L96" s="478">
        <f t="shared" si="21"/>
        <v>56</v>
      </c>
      <c r="M96" s="480">
        <v>0</v>
      </c>
      <c r="N96" s="480">
        <v>0</v>
      </c>
      <c r="O96" s="480">
        <v>0</v>
      </c>
      <c r="P96" s="480">
        <v>0</v>
      </c>
      <c r="Q96" s="478">
        <v>30</v>
      </c>
      <c r="R96" s="459">
        <f t="shared" si="9"/>
        <v>86</v>
      </c>
      <c r="S96" s="378">
        <f t="shared" si="19"/>
        <v>0.5333333333333333</v>
      </c>
    </row>
    <row r="97" spans="1:19" s="380" customFormat="1" ht="29.25" customHeight="1">
      <c r="A97" s="888"/>
      <c r="B97" s="888"/>
      <c r="C97" s="888"/>
      <c r="D97" s="888"/>
      <c r="E97" s="888"/>
      <c r="F97" s="416"/>
      <c r="G97" s="416"/>
      <c r="H97" s="416"/>
      <c r="I97" s="416"/>
      <c r="J97" s="416"/>
      <c r="K97" s="416"/>
      <c r="L97" s="416"/>
      <c r="M97" s="416"/>
      <c r="N97" s="886" t="str">
        <f>'Thong tin'!B8</f>
        <v>Lâm Đồng, ngày 06 tháng 03 năm 2017</v>
      </c>
      <c r="O97" s="886"/>
      <c r="P97" s="886"/>
      <c r="Q97" s="886"/>
      <c r="R97" s="886"/>
      <c r="S97" s="886"/>
    </row>
    <row r="98" spans="1:19" s="381" customFormat="1" ht="19.5" customHeight="1">
      <c r="A98" s="418"/>
      <c r="B98" s="895" t="s">
        <v>4</v>
      </c>
      <c r="C98" s="895"/>
      <c r="D98" s="895"/>
      <c r="E98" s="895"/>
      <c r="F98" s="414"/>
      <c r="G98" s="414"/>
      <c r="H98" s="414"/>
      <c r="I98" s="414"/>
      <c r="J98" s="414"/>
      <c r="K98" s="414"/>
      <c r="L98" s="414"/>
      <c r="M98" s="414"/>
      <c r="N98" s="887" t="str">
        <f>'Thong tin'!B7</f>
        <v>CỤC TRƯỞNG</v>
      </c>
      <c r="O98" s="887"/>
      <c r="P98" s="887"/>
      <c r="Q98" s="887"/>
      <c r="R98" s="887"/>
      <c r="S98" s="887"/>
    </row>
    <row r="99" spans="1:19" ht="18.75">
      <c r="A99" s="412"/>
      <c r="B99" s="885"/>
      <c r="C99" s="885"/>
      <c r="D99" s="885"/>
      <c r="E99" s="413"/>
      <c r="F99" s="413"/>
      <c r="G99" s="413"/>
      <c r="H99" s="413"/>
      <c r="I99" s="413"/>
      <c r="J99" s="413"/>
      <c r="K99" s="413"/>
      <c r="L99" s="413"/>
      <c r="M99" s="413"/>
      <c r="N99" s="883"/>
      <c r="O99" s="883"/>
      <c r="P99" s="883"/>
      <c r="Q99" s="883"/>
      <c r="R99" s="883"/>
      <c r="S99" s="883"/>
    </row>
    <row r="100" spans="1:19" ht="18.75">
      <c r="A100" s="412"/>
      <c r="B100" s="883"/>
      <c r="C100" s="883"/>
      <c r="D100" s="883"/>
      <c r="E100" s="883"/>
      <c r="F100" s="413"/>
      <c r="G100" s="413"/>
      <c r="H100" s="413"/>
      <c r="I100" s="413"/>
      <c r="J100" s="413"/>
      <c r="K100" s="413"/>
      <c r="L100" s="413"/>
      <c r="M100" s="413"/>
      <c r="N100" s="413"/>
      <c r="O100" s="413"/>
      <c r="P100" s="883"/>
      <c r="Q100" s="883"/>
      <c r="R100" s="883"/>
      <c r="S100" s="412"/>
    </row>
    <row r="101" spans="1:19" ht="15.75" customHeight="1">
      <c r="A101" s="419"/>
      <c r="B101" s="412"/>
      <c r="C101" s="412"/>
      <c r="D101" s="413"/>
      <c r="E101" s="413"/>
      <c r="F101" s="413"/>
      <c r="G101" s="413"/>
      <c r="H101" s="413"/>
      <c r="I101" s="413"/>
      <c r="J101" s="413"/>
      <c r="K101" s="413"/>
      <c r="L101" s="413"/>
      <c r="M101" s="413"/>
      <c r="N101" s="413"/>
      <c r="O101" s="413"/>
      <c r="P101" s="413"/>
      <c r="Q101" s="413"/>
      <c r="R101" s="412"/>
      <c r="S101" s="412"/>
    </row>
    <row r="102" spans="1:19" ht="15.75" customHeight="1">
      <c r="A102" s="412"/>
      <c r="B102" s="884"/>
      <c r="C102" s="884"/>
      <c r="D102" s="884"/>
      <c r="E102" s="884"/>
      <c r="F102" s="884"/>
      <c r="G102" s="884"/>
      <c r="H102" s="884"/>
      <c r="I102" s="884"/>
      <c r="J102" s="884"/>
      <c r="K102" s="884"/>
      <c r="L102" s="884"/>
      <c r="M102" s="884"/>
      <c r="N102" s="884"/>
      <c r="O102" s="884"/>
      <c r="P102" s="413"/>
      <c r="Q102" s="413"/>
      <c r="R102" s="412"/>
      <c r="S102" s="412"/>
    </row>
    <row r="103" spans="1:19" ht="18.75">
      <c r="A103" s="415"/>
      <c r="B103" s="415"/>
      <c r="C103" s="415"/>
      <c r="D103" s="415"/>
      <c r="E103" s="415"/>
      <c r="F103" s="415"/>
      <c r="G103" s="415"/>
      <c r="H103" s="415"/>
      <c r="I103" s="415"/>
      <c r="J103" s="415"/>
      <c r="K103" s="415"/>
      <c r="L103" s="415"/>
      <c r="M103" s="415"/>
      <c r="N103" s="415"/>
      <c r="O103" s="415"/>
      <c r="P103" s="415"/>
      <c r="Q103" s="412"/>
      <c r="R103" s="412"/>
      <c r="S103" s="412"/>
    </row>
    <row r="104" spans="1:19" ht="18.75">
      <c r="A104" s="412"/>
      <c r="B104" s="412"/>
      <c r="C104" s="412"/>
      <c r="D104" s="412"/>
      <c r="E104" s="412"/>
      <c r="F104" s="412"/>
      <c r="G104" s="412"/>
      <c r="H104" s="412"/>
      <c r="I104" s="412"/>
      <c r="J104" s="412"/>
      <c r="K104" s="412"/>
      <c r="L104" s="412"/>
      <c r="M104" s="412"/>
      <c r="N104" s="412"/>
      <c r="O104" s="412"/>
      <c r="P104" s="412"/>
      <c r="Q104" s="412"/>
      <c r="R104" s="412"/>
      <c r="S104" s="412"/>
    </row>
    <row r="105" spans="1:19" ht="18.75">
      <c r="A105" s="412"/>
      <c r="B105" s="891" t="str">
        <f>'Thong tin'!B5</f>
        <v>Phạm Ngọc Hoa</v>
      </c>
      <c r="C105" s="891"/>
      <c r="D105" s="891"/>
      <c r="E105" s="891"/>
      <c r="F105" s="412"/>
      <c r="G105" s="412"/>
      <c r="H105" s="412"/>
      <c r="I105" s="412"/>
      <c r="J105" s="412"/>
      <c r="K105" s="412"/>
      <c r="L105" s="412"/>
      <c r="M105" s="412"/>
      <c r="N105" s="891" t="str">
        <f>'Thong tin'!B6</f>
        <v>Trần Hữu Thọ </v>
      </c>
      <c r="O105" s="891"/>
      <c r="P105" s="891"/>
      <c r="Q105" s="891"/>
      <c r="R105" s="891"/>
      <c r="S105" s="891"/>
    </row>
    <row r="106" spans="1:19" ht="18.75">
      <c r="A106" s="389"/>
      <c r="B106" s="389"/>
      <c r="C106" s="389"/>
      <c r="D106" s="389"/>
      <c r="E106" s="389"/>
      <c r="F106" s="389"/>
      <c r="G106" s="389"/>
      <c r="H106" s="389"/>
      <c r="I106" s="389"/>
      <c r="J106" s="389"/>
      <c r="K106" s="389"/>
      <c r="L106" s="389"/>
      <c r="M106" s="389"/>
      <c r="N106" s="389"/>
      <c r="O106" s="389"/>
      <c r="P106" s="389"/>
      <c r="Q106" s="389"/>
      <c r="R106" s="389"/>
      <c r="S106" s="389"/>
    </row>
  </sheetData>
  <sheetProtection/>
  <mergeCells count="36">
    <mergeCell ref="N105:S105"/>
    <mergeCell ref="D7:E7"/>
    <mergeCell ref="D8:D9"/>
    <mergeCell ref="E8:E9"/>
    <mergeCell ref="J8:P8"/>
    <mergeCell ref="B105:E105"/>
    <mergeCell ref="A10:B10"/>
    <mergeCell ref="B98:E98"/>
    <mergeCell ref="A11:B11"/>
    <mergeCell ref="R6:R9"/>
    <mergeCell ref="S6:S9"/>
    <mergeCell ref="I7:P7"/>
    <mergeCell ref="C7:C9"/>
    <mergeCell ref="N98:S98"/>
    <mergeCell ref="A97:E97"/>
    <mergeCell ref="P4:S4"/>
    <mergeCell ref="A6:B9"/>
    <mergeCell ref="H7:H9"/>
    <mergeCell ref="Q7:Q9"/>
    <mergeCell ref="I8:I9"/>
    <mergeCell ref="N99:S99"/>
    <mergeCell ref="B102:O102"/>
    <mergeCell ref="B99:D99"/>
    <mergeCell ref="B100:E100"/>
    <mergeCell ref="P100:R100"/>
    <mergeCell ref="N97:S97"/>
    <mergeCell ref="E1:O1"/>
    <mergeCell ref="E2:O2"/>
    <mergeCell ref="E3:O3"/>
    <mergeCell ref="F6:F9"/>
    <mergeCell ref="G6:G9"/>
    <mergeCell ref="H6:Q6"/>
    <mergeCell ref="C6:E6"/>
    <mergeCell ref="A2:D2"/>
    <mergeCell ref="P2:S2"/>
    <mergeCell ref="A3:D3"/>
  </mergeCells>
  <printOptions/>
  <pageMargins left="0.393700787401575" right="0" top="0" bottom="0" header="0.433070866141732" footer="0.275590551181102"/>
  <pageSetup horizontalDpi="600" verticalDpi="600" orientation="landscape" paperSize="9" scale="85"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J107"/>
  <sheetViews>
    <sheetView showZeros="0" zoomScale="60" zoomScaleNormal="60" zoomScaleSheetLayoutView="65" workbookViewId="0" topLeftCell="A93">
      <selection activeCell="I98" sqref="I98"/>
    </sheetView>
  </sheetViews>
  <sheetFormatPr defaultColWidth="9.00390625" defaultRowHeight="15.75"/>
  <cols>
    <col min="1" max="1" width="3.50390625" style="383" customWidth="1"/>
    <col min="2" max="2" width="21.50390625" style="383" customWidth="1"/>
    <col min="3" max="3" width="17.125" style="383" customWidth="1"/>
    <col min="4" max="4" width="16.75390625" style="383" customWidth="1"/>
    <col min="5" max="5" width="16.50390625" style="383" customWidth="1"/>
    <col min="6" max="6" width="13.75390625" style="383" customWidth="1"/>
    <col min="7" max="7" width="7.75390625" style="383" customWidth="1"/>
    <col min="8" max="8" width="17.375" style="383" customWidth="1"/>
    <col min="9" max="9" width="16.25390625" style="383" customWidth="1"/>
    <col min="10" max="10" width="15.375" style="383" customWidth="1"/>
    <col min="11" max="11" width="14.50390625" style="383" customWidth="1"/>
    <col min="12" max="12" width="9.25390625" style="383" customWidth="1"/>
    <col min="13" max="13" width="15.625" style="383" customWidth="1"/>
    <col min="14" max="14" width="12.00390625" style="383" customWidth="1"/>
    <col min="15" max="15" width="10.875" style="383" customWidth="1"/>
    <col min="16" max="16" width="11.375" style="383" customWidth="1"/>
    <col min="17" max="17" width="13.75390625" style="383" customWidth="1"/>
    <col min="18" max="18" width="16.625" style="383" customWidth="1"/>
    <col min="19" max="19" width="17.125" style="383" customWidth="1"/>
    <col min="20" max="20" width="6.75390625" style="383" customWidth="1"/>
    <col min="21" max="16384" width="9.00390625" style="383" customWidth="1"/>
  </cols>
  <sheetData>
    <row r="1" spans="1:20" s="385" customFormat="1" ht="20.25" customHeight="1">
      <c r="A1" s="402" t="s">
        <v>28</v>
      </c>
      <c r="B1" s="402"/>
      <c r="C1" s="402"/>
      <c r="D1" s="399"/>
      <c r="E1" s="875" t="s">
        <v>561</v>
      </c>
      <c r="F1" s="875"/>
      <c r="G1" s="875"/>
      <c r="H1" s="875"/>
      <c r="I1" s="875"/>
      <c r="J1" s="875"/>
      <c r="K1" s="875"/>
      <c r="L1" s="875"/>
      <c r="M1" s="875"/>
      <c r="N1" s="875"/>
      <c r="O1" s="875"/>
      <c r="P1" s="875"/>
      <c r="Q1" s="420" t="s">
        <v>437</v>
      </c>
      <c r="R1" s="391"/>
      <c r="S1" s="391"/>
      <c r="T1" s="391"/>
    </row>
    <row r="2" spans="1:20" ht="17.25" customHeight="1">
      <c r="A2" s="905" t="s">
        <v>245</v>
      </c>
      <c r="B2" s="905"/>
      <c r="C2" s="905"/>
      <c r="D2" s="905"/>
      <c r="E2" s="876" t="s">
        <v>34</v>
      </c>
      <c r="F2" s="876"/>
      <c r="G2" s="876"/>
      <c r="H2" s="876"/>
      <c r="I2" s="876"/>
      <c r="J2" s="876"/>
      <c r="K2" s="876"/>
      <c r="L2" s="876"/>
      <c r="M2" s="876"/>
      <c r="N2" s="876"/>
      <c r="O2" s="876"/>
      <c r="P2" s="876"/>
      <c r="Q2" s="906" t="str">
        <f>'Thong tin'!B4</f>
        <v>Cục Thi hành án dân sự tỉnh Lâm Đồng </v>
      </c>
      <c r="R2" s="906"/>
      <c r="S2" s="906"/>
      <c r="T2" s="906"/>
    </row>
    <row r="3" spans="1:20" s="385" customFormat="1" ht="18" customHeight="1">
      <c r="A3" s="898" t="s">
        <v>246</v>
      </c>
      <c r="B3" s="898"/>
      <c r="C3" s="898"/>
      <c r="D3" s="898"/>
      <c r="E3" s="877" t="str">
        <f>'Thong tin'!B3</f>
        <v>05 tháng / năm 2017</v>
      </c>
      <c r="F3" s="877"/>
      <c r="G3" s="877"/>
      <c r="H3" s="877"/>
      <c r="I3" s="877"/>
      <c r="J3" s="877"/>
      <c r="K3" s="877"/>
      <c r="L3" s="877"/>
      <c r="M3" s="877"/>
      <c r="N3" s="877"/>
      <c r="O3" s="877"/>
      <c r="P3" s="877"/>
      <c r="Q3" s="420" t="s">
        <v>366</v>
      </c>
      <c r="R3" s="400"/>
      <c r="S3" s="391"/>
      <c r="T3" s="391"/>
    </row>
    <row r="4" spans="1:20" ht="14.25" customHeight="1">
      <c r="A4" s="401" t="s">
        <v>124</v>
      </c>
      <c r="B4" s="390"/>
      <c r="C4" s="390"/>
      <c r="D4" s="390"/>
      <c r="E4" s="390"/>
      <c r="F4" s="390"/>
      <c r="G4" s="390"/>
      <c r="H4" s="390"/>
      <c r="I4" s="390"/>
      <c r="J4" s="390"/>
      <c r="K4" s="390"/>
      <c r="L4" s="390"/>
      <c r="M4" s="390"/>
      <c r="N4" s="390"/>
      <c r="O4" s="406"/>
      <c r="P4" s="406"/>
      <c r="Q4" s="907" t="s">
        <v>308</v>
      </c>
      <c r="R4" s="907"/>
      <c r="S4" s="907"/>
      <c r="T4" s="907"/>
    </row>
    <row r="5" spans="1:20" s="385" customFormat="1" ht="21.75" customHeight="1" thickBot="1">
      <c r="A5" s="383"/>
      <c r="B5" s="21"/>
      <c r="C5" s="21"/>
      <c r="D5" s="383"/>
      <c r="E5" s="383"/>
      <c r="F5" s="383"/>
      <c r="G5" s="383"/>
      <c r="H5" s="383"/>
      <c r="I5" s="383"/>
      <c r="J5" s="383"/>
      <c r="K5" s="383"/>
      <c r="L5" s="383"/>
      <c r="M5" s="383"/>
      <c r="N5" s="383"/>
      <c r="O5" s="383"/>
      <c r="P5" s="383"/>
      <c r="Q5" s="912" t="s">
        <v>438</v>
      </c>
      <c r="R5" s="912"/>
      <c r="S5" s="912"/>
      <c r="T5" s="912"/>
    </row>
    <row r="6" spans="1:36" s="385" customFormat="1" ht="18.75" customHeight="1" thickTop="1">
      <c r="A6" s="902" t="s">
        <v>57</v>
      </c>
      <c r="B6" s="903"/>
      <c r="C6" s="911" t="s">
        <v>125</v>
      </c>
      <c r="D6" s="911"/>
      <c r="E6" s="911"/>
      <c r="F6" s="913" t="s">
        <v>101</v>
      </c>
      <c r="G6" s="913" t="s">
        <v>126</v>
      </c>
      <c r="H6" s="914" t="s">
        <v>102</v>
      </c>
      <c r="I6" s="914"/>
      <c r="J6" s="914"/>
      <c r="K6" s="914"/>
      <c r="L6" s="914"/>
      <c r="M6" s="914"/>
      <c r="N6" s="914"/>
      <c r="O6" s="914"/>
      <c r="P6" s="914"/>
      <c r="Q6" s="914"/>
      <c r="R6" s="914"/>
      <c r="S6" s="911" t="s">
        <v>250</v>
      </c>
      <c r="T6" s="909" t="s">
        <v>436</v>
      </c>
      <c r="U6" s="387"/>
      <c r="V6" s="387"/>
      <c r="W6" s="387"/>
      <c r="X6" s="387"/>
      <c r="Y6" s="387"/>
      <c r="Z6" s="387"/>
      <c r="AA6" s="387"/>
      <c r="AB6" s="387"/>
      <c r="AC6" s="387"/>
      <c r="AD6" s="387"/>
      <c r="AE6" s="387"/>
      <c r="AF6" s="387"/>
      <c r="AG6" s="387"/>
      <c r="AH6" s="387"/>
      <c r="AI6" s="387"/>
      <c r="AJ6" s="387"/>
    </row>
    <row r="7" spans="1:36" s="407" customFormat="1" ht="21" customHeight="1">
      <c r="A7" s="904"/>
      <c r="B7" s="890"/>
      <c r="C7" s="880" t="s">
        <v>42</v>
      </c>
      <c r="D7" s="892" t="s">
        <v>7</v>
      </c>
      <c r="E7" s="892"/>
      <c r="F7" s="878"/>
      <c r="G7" s="878"/>
      <c r="H7" s="878" t="s">
        <v>102</v>
      </c>
      <c r="I7" s="880" t="s">
        <v>103</v>
      </c>
      <c r="J7" s="880"/>
      <c r="K7" s="880"/>
      <c r="L7" s="880"/>
      <c r="M7" s="880"/>
      <c r="N7" s="880"/>
      <c r="O7" s="880"/>
      <c r="P7" s="880"/>
      <c r="Q7" s="880"/>
      <c r="R7" s="878" t="s">
        <v>127</v>
      </c>
      <c r="S7" s="880"/>
      <c r="T7" s="910"/>
      <c r="U7" s="391"/>
      <c r="V7" s="391"/>
      <c r="W7" s="391"/>
      <c r="X7" s="391"/>
      <c r="Y7" s="391"/>
      <c r="Z7" s="391"/>
      <c r="AA7" s="391"/>
      <c r="AB7" s="391"/>
      <c r="AC7" s="391"/>
      <c r="AD7" s="391"/>
      <c r="AE7" s="391"/>
      <c r="AF7" s="391"/>
      <c r="AG7" s="391"/>
      <c r="AH7" s="391"/>
      <c r="AI7" s="391"/>
      <c r="AJ7" s="391"/>
    </row>
    <row r="8" spans="1:36" s="385" customFormat="1" ht="21.75" customHeight="1">
      <c r="A8" s="904"/>
      <c r="B8" s="890"/>
      <c r="C8" s="880"/>
      <c r="D8" s="892" t="s">
        <v>128</v>
      </c>
      <c r="E8" s="892" t="s">
        <v>129</v>
      </c>
      <c r="F8" s="878"/>
      <c r="G8" s="878"/>
      <c r="H8" s="878"/>
      <c r="I8" s="878" t="s">
        <v>435</v>
      </c>
      <c r="J8" s="892" t="s">
        <v>7</v>
      </c>
      <c r="K8" s="892"/>
      <c r="L8" s="892"/>
      <c r="M8" s="892"/>
      <c r="N8" s="892"/>
      <c r="O8" s="892"/>
      <c r="P8" s="892"/>
      <c r="Q8" s="892"/>
      <c r="R8" s="878"/>
      <c r="S8" s="880"/>
      <c r="T8" s="910"/>
      <c r="U8" s="387"/>
      <c r="V8" s="387"/>
      <c r="W8" s="387"/>
      <c r="X8" s="387"/>
      <c r="Y8" s="387"/>
      <c r="Z8" s="387"/>
      <c r="AA8" s="387"/>
      <c r="AB8" s="387"/>
      <c r="AC8" s="387"/>
      <c r="AD8" s="387"/>
      <c r="AE8" s="387"/>
      <c r="AF8" s="387"/>
      <c r="AG8" s="387"/>
      <c r="AH8" s="387"/>
      <c r="AI8" s="387"/>
      <c r="AJ8" s="387"/>
    </row>
    <row r="9" spans="1:36" s="385" customFormat="1" ht="84" customHeight="1">
      <c r="A9" s="904"/>
      <c r="B9" s="890"/>
      <c r="C9" s="880"/>
      <c r="D9" s="892"/>
      <c r="E9" s="892"/>
      <c r="F9" s="878"/>
      <c r="G9" s="878"/>
      <c r="H9" s="878"/>
      <c r="I9" s="878"/>
      <c r="J9" s="395" t="s">
        <v>130</v>
      </c>
      <c r="K9" s="395" t="s">
        <v>131</v>
      </c>
      <c r="L9" s="395" t="s">
        <v>123</v>
      </c>
      <c r="M9" s="396" t="s">
        <v>105</v>
      </c>
      <c r="N9" s="396" t="s">
        <v>132</v>
      </c>
      <c r="O9" s="396" t="s">
        <v>108</v>
      </c>
      <c r="P9" s="396" t="s">
        <v>251</v>
      </c>
      <c r="Q9" s="396" t="s">
        <v>111</v>
      </c>
      <c r="R9" s="878"/>
      <c r="S9" s="880"/>
      <c r="T9" s="910"/>
      <c r="U9" s="387"/>
      <c r="V9" s="387"/>
      <c r="W9" s="387"/>
      <c r="X9" s="387"/>
      <c r="Y9" s="387"/>
      <c r="Z9" s="387"/>
      <c r="AA9" s="387"/>
      <c r="AB9" s="387"/>
      <c r="AC9" s="387"/>
      <c r="AD9" s="387"/>
      <c r="AE9" s="387"/>
      <c r="AF9" s="387"/>
      <c r="AG9" s="387"/>
      <c r="AH9" s="387"/>
      <c r="AI9" s="387"/>
      <c r="AJ9" s="387"/>
    </row>
    <row r="10" spans="1:20" s="385" customFormat="1" ht="17.25" customHeight="1">
      <c r="A10" s="916" t="s">
        <v>6</v>
      </c>
      <c r="B10" s="917"/>
      <c r="C10" s="403">
        <v>1</v>
      </c>
      <c r="D10" s="403">
        <v>2</v>
      </c>
      <c r="E10" s="403">
        <v>3</v>
      </c>
      <c r="F10" s="403">
        <v>4</v>
      </c>
      <c r="G10" s="403">
        <v>5</v>
      </c>
      <c r="H10" s="403">
        <v>6</v>
      </c>
      <c r="I10" s="403">
        <v>7</v>
      </c>
      <c r="J10" s="403">
        <v>8</v>
      </c>
      <c r="K10" s="403">
        <v>9</v>
      </c>
      <c r="L10" s="403" t="s">
        <v>83</v>
      </c>
      <c r="M10" s="403" t="s">
        <v>84</v>
      </c>
      <c r="N10" s="403" t="s">
        <v>85</v>
      </c>
      <c r="O10" s="403" t="s">
        <v>86</v>
      </c>
      <c r="P10" s="403" t="s">
        <v>87</v>
      </c>
      <c r="Q10" s="403" t="s">
        <v>253</v>
      </c>
      <c r="R10" s="403" t="s">
        <v>254</v>
      </c>
      <c r="S10" s="403" t="s">
        <v>255</v>
      </c>
      <c r="T10" s="404" t="s">
        <v>256</v>
      </c>
    </row>
    <row r="11" spans="1:21" s="385" customFormat="1" ht="32.25" customHeight="1">
      <c r="A11" s="896" t="s">
        <v>30</v>
      </c>
      <c r="B11" s="897"/>
      <c r="C11" s="461">
        <f>D11+E11</f>
        <v>2328766986</v>
      </c>
      <c r="D11" s="461">
        <f aca="true" t="shared" si="0" ref="D11:S11">D13+D28</f>
        <v>2114010179</v>
      </c>
      <c r="E11" s="461">
        <f>E13+E28</f>
        <v>214756807</v>
      </c>
      <c r="F11" s="461">
        <f t="shared" si="0"/>
        <v>4860910</v>
      </c>
      <c r="G11" s="461">
        <f t="shared" si="0"/>
        <v>0</v>
      </c>
      <c r="H11" s="461">
        <f t="shared" si="0"/>
        <v>2323906076</v>
      </c>
      <c r="I11" s="461">
        <f t="shared" si="0"/>
        <v>905016626</v>
      </c>
      <c r="J11" s="461">
        <f t="shared" si="0"/>
        <v>101486575</v>
      </c>
      <c r="K11" s="461">
        <f t="shared" si="0"/>
        <v>69966792</v>
      </c>
      <c r="L11" s="461">
        <f t="shared" si="0"/>
        <v>47915</v>
      </c>
      <c r="M11" s="461">
        <f t="shared" si="0"/>
        <v>714627995</v>
      </c>
      <c r="N11" s="461">
        <f t="shared" si="0"/>
        <v>10767353</v>
      </c>
      <c r="O11" s="461">
        <f t="shared" si="0"/>
        <v>1147679</v>
      </c>
      <c r="P11" s="461">
        <f t="shared" si="0"/>
        <v>2000409</v>
      </c>
      <c r="Q11" s="461">
        <f t="shared" si="0"/>
        <v>4971908</v>
      </c>
      <c r="R11" s="461">
        <f t="shared" si="0"/>
        <v>1418889450</v>
      </c>
      <c r="S11" s="461">
        <f t="shared" si="0"/>
        <v>2152404794</v>
      </c>
      <c r="T11" s="470">
        <f>(J11+K11+L11)/I11</f>
        <v>0.18950069763690727</v>
      </c>
      <c r="U11" s="471"/>
    </row>
    <row r="12" spans="1:21" s="385" customFormat="1" ht="32.25" customHeight="1">
      <c r="A12" s="452"/>
      <c r="B12" s="463"/>
      <c r="C12" s="460">
        <f>D12+E12</f>
        <v>0</v>
      </c>
      <c r="D12" s="476"/>
      <c r="E12" s="476"/>
      <c r="F12" s="476"/>
      <c r="G12" s="476"/>
      <c r="H12" s="476">
        <f>C12-F12</f>
        <v>0</v>
      </c>
      <c r="I12" s="476">
        <f>H12-R12</f>
        <v>0</v>
      </c>
      <c r="J12" s="476"/>
      <c r="K12" s="476"/>
      <c r="L12" s="476"/>
      <c r="M12" s="477">
        <f>I12-N12-O12-P12-Q12-J12-K12-L12</f>
        <v>0</v>
      </c>
      <c r="N12" s="476"/>
      <c r="O12" s="476"/>
      <c r="P12" s="476"/>
      <c r="Q12" s="476"/>
      <c r="R12" s="476"/>
      <c r="S12" s="461">
        <f>H12-J12-K12-L12</f>
        <v>0</v>
      </c>
      <c r="T12" s="470"/>
      <c r="U12" s="471"/>
    </row>
    <row r="13" spans="1:21" s="385" customFormat="1" ht="32.25" customHeight="1">
      <c r="A13" s="428" t="s">
        <v>0</v>
      </c>
      <c r="B13" s="455" t="s">
        <v>556</v>
      </c>
      <c r="C13" s="461">
        <f>C14+C15+C16+C17+C18+C19+C20+C21+C22+C23++C24+C25+C26+C27</f>
        <v>667029890</v>
      </c>
      <c r="D13" s="476">
        <f>D14+D15+D16+D17+D18+D19+D20+D21+D22+D23++D24+D25+D26+D27</f>
        <v>659846781</v>
      </c>
      <c r="E13" s="476">
        <f aca="true" t="shared" si="1" ref="E13:S13">E14+E15+E16+E17+E18+E19+E20+E21+E22+E23++E24+E25+E26+E27</f>
        <v>7183109</v>
      </c>
      <c r="F13" s="476">
        <f t="shared" si="1"/>
        <v>675143</v>
      </c>
      <c r="G13" s="476">
        <f t="shared" si="1"/>
        <v>0</v>
      </c>
      <c r="H13" s="476">
        <f t="shared" si="1"/>
        <v>666354747</v>
      </c>
      <c r="I13" s="476">
        <f t="shared" si="1"/>
        <v>28187293</v>
      </c>
      <c r="J13" s="476">
        <f t="shared" si="1"/>
        <v>1878762</v>
      </c>
      <c r="K13" s="476">
        <f t="shared" si="1"/>
        <v>145429</v>
      </c>
      <c r="L13" s="476">
        <f t="shared" si="1"/>
        <v>0</v>
      </c>
      <c r="M13" s="476">
        <f t="shared" si="1"/>
        <v>24089269</v>
      </c>
      <c r="N13" s="476">
        <f t="shared" si="1"/>
        <v>44091</v>
      </c>
      <c r="O13" s="476">
        <f t="shared" si="1"/>
        <v>0</v>
      </c>
      <c r="P13" s="476">
        <f t="shared" si="1"/>
        <v>0</v>
      </c>
      <c r="Q13" s="476">
        <f t="shared" si="1"/>
        <v>2029742</v>
      </c>
      <c r="R13" s="476">
        <f t="shared" si="1"/>
        <v>638167454</v>
      </c>
      <c r="S13" s="461">
        <f t="shared" si="1"/>
        <v>664330556</v>
      </c>
      <c r="T13" s="474">
        <f aca="true" t="shared" si="2" ref="T13:T72">(J13+K13+L13)/I13</f>
        <v>0.07181218146772732</v>
      </c>
      <c r="U13" s="471"/>
    </row>
    <row r="14" spans="1:21" s="385" customFormat="1" ht="32.25" customHeight="1">
      <c r="A14" s="442" t="s">
        <v>43</v>
      </c>
      <c r="B14" s="443" t="s">
        <v>444</v>
      </c>
      <c r="C14" s="462">
        <f>D14+E14</f>
        <v>600</v>
      </c>
      <c r="D14" s="531">
        <v>0</v>
      </c>
      <c r="E14" s="532">
        <v>600</v>
      </c>
      <c r="F14" s="532"/>
      <c r="G14" s="532"/>
      <c r="H14" s="533">
        <f>C14-F14</f>
        <v>600</v>
      </c>
      <c r="I14" s="533">
        <f>H14-R14</f>
        <v>600</v>
      </c>
      <c r="J14" s="532">
        <v>200</v>
      </c>
      <c r="K14" s="532"/>
      <c r="L14" s="532"/>
      <c r="M14" s="534">
        <f>I14-N14-O14-P14-Q14-J14-K14-L14</f>
        <v>400</v>
      </c>
      <c r="N14" s="532"/>
      <c r="O14" s="532"/>
      <c r="P14" s="532"/>
      <c r="Q14" s="532"/>
      <c r="R14" s="535"/>
      <c r="S14" s="462">
        <f>H14-J14-K14-L14</f>
        <v>400</v>
      </c>
      <c r="T14" s="470">
        <f t="shared" si="2"/>
        <v>0.3333333333333333</v>
      </c>
      <c r="U14" s="471"/>
    </row>
    <row r="15" spans="1:21" s="385" customFormat="1" ht="32.25" customHeight="1">
      <c r="A15" s="442" t="s">
        <v>44</v>
      </c>
      <c r="B15" s="443" t="s">
        <v>447</v>
      </c>
      <c r="C15" s="462">
        <f aca="true" t="shared" si="3" ref="C15:C97">D15+E15</f>
        <v>165432</v>
      </c>
      <c r="D15" s="531">
        <v>450</v>
      </c>
      <c r="E15" s="532">
        <v>164982</v>
      </c>
      <c r="F15" s="532"/>
      <c r="G15" s="532"/>
      <c r="H15" s="533">
        <f aca="true" t="shared" si="4" ref="H15:H83">C15-F15</f>
        <v>165432</v>
      </c>
      <c r="I15" s="533">
        <f aca="true" t="shared" si="5" ref="I15:I97">H15-R15</f>
        <v>128617</v>
      </c>
      <c r="J15" s="532">
        <v>250</v>
      </c>
      <c r="K15" s="532"/>
      <c r="L15" s="532"/>
      <c r="M15" s="534">
        <f aca="true" t="shared" si="6" ref="M15:M97">I15-N15-O15-P15-Q15-J15-K15-L15</f>
        <v>128367</v>
      </c>
      <c r="N15" s="532"/>
      <c r="O15" s="532"/>
      <c r="P15" s="532"/>
      <c r="Q15" s="532"/>
      <c r="R15" s="535">
        <v>36815</v>
      </c>
      <c r="S15" s="462">
        <f aca="true" t="shared" si="7" ref="S15:S97">H15-J15-K15-L15</f>
        <v>165182</v>
      </c>
      <c r="T15" s="470">
        <f t="shared" si="2"/>
        <v>0.0019437554911092623</v>
      </c>
      <c r="U15" s="471"/>
    </row>
    <row r="16" spans="1:21" s="385" customFormat="1" ht="32.25" customHeight="1">
      <c r="A16" s="442" t="s">
        <v>49</v>
      </c>
      <c r="B16" s="443" t="s">
        <v>448</v>
      </c>
      <c r="C16" s="462">
        <f t="shared" si="3"/>
        <v>34512814</v>
      </c>
      <c r="D16" s="531">
        <v>33313767</v>
      </c>
      <c r="E16" s="532">
        <v>1199047</v>
      </c>
      <c r="F16" s="532"/>
      <c r="G16" s="532"/>
      <c r="H16" s="533">
        <f t="shared" si="4"/>
        <v>34512814</v>
      </c>
      <c r="I16" s="533">
        <f t="shared" si="5"/>
        <v>1093247</v>
      </c>
      <c r="J16" s="532"/>
      <c r="K16" s="532"/>
      <c r="L16" s="532"/>
      <c r="M16" s="534">
        <f t="shared" si="6"/>
        <v>1093247</v>
      </c>
      <c r="N16" s="532"/>
      <c r="O16" s="532"/>
      <c r="P16" s="532"/>
      <c r="Q16" s="532"/>
      <c r="R16" s="532">
        <v>33419567</v>
      </c>
      <c r="S16" s="462">
        <f t="shared" si="7"/>
        <v>34512814</v>
      </c>
      <c r="T16" s="470">
        <f t="shared" si="2"/>
        <v>0</v>
      </c>
      <c r="U16" s="471"/>
    </row>
    <row r="17" spans="1:21" s="385" customFormat="1" ht="27.75" customHeight="1">
      <c r="A17" s="442" t="s">
        <v>58</v>
      </c>
      <c r="B17" s="443" t="s">
        <v>560</v>
      </c>
      <c r="C17" s="462">
        <f t="shared" si="3"/>
        <v>165812</v>
      </c>
      <c r="D17" s="531">
        <v>165412</v>
      </c>
      <c r="E17" s="532">
        <v>400</v>
      </c>
      <c r="F17" s="532"/>
      <c r="G17" s="532"/>
      <c r="H17" s="533">
        <f t="shared" si="4"/>
        <v>165812</v>
      </c>
      <c r="I17" s="533">
        <f t="shared" si="5"/>
        <v>13589</v>
      </c>
      <c r="J17" s="532">
        <v>13389</v>
      </c>
      <c r="K17" s="532"/>
      <c r="L17" s="532"/>
      <c r="M17" s="534">
        <f t="shared" si="6"/>
        <v>200</v>
      </c>
      <c r="N17" s="532"/>
      <c r="O17" s="532"/>
      <c r="P17" s="532"/>
      <c r="Q17" s="532"/>
      <c r="R17" s="532">
        <v>152223</v>
      </c>
      <c r="S17" s="462">
        <f t="shared" si="7"/>
        <v>152423</v>
      </c>
      <c r="T17" s="470">
        <f t="shared" si="2"/>
        <v>0.9852822135550813</v>
      </c>
      <c r="U17" s="471"/>
    </row>
    <row r="18" spans="1:21" s="385" customFormat="1" ht="0.75" customHeight="1" hidden="1">
      <c r="A18" s="442"/>
      <c r="B18" s="443"/>
      <c r="C18" s="462">
        <f t="shared" si="3"/>
        <v>0</v>
      </c>
      <c r="D18" s="531"/>
      <c r="E18" s="532"/>
      <c r="F18" s="532"/>
      <c r="G18" s="532"/>
      <c r="H18" s="533">
        <f t="shared" si="4"/>
        <v>0</v>
      </c>
      <c r="I18" s="533">
        <f t="shared" si="5"/>
        <v>0</v>
      </c>
      <c r="J18" s="532"/>
      <c r="K18" s="532"/>
      <c r="L18" s="532"/>
      <c r="M18" s="534">
        <f t="shared" si="6"/>
        <v>0</v>
      </c>
      <c r="N18" s="532"/>
      <c r="O18" s="532"/>
      <c r="P18" s="532"/>
      <c r="Q18" s="532"/>
      <c r="R18" s="535"/>
      <c r="S18" s="462">
        <f t="shared" si="7"/>
        <v>0</v>
      </c>
      <c r="T18" s="470"/>
      <c r="U18" s="471"/>
    </row>
    <row r="19" spans="1:21" s="385" customFormat="1" ht="32.25" customHeight="1">
      <c r="A19" s="442" t="s">
        <v>59</v>
      </c>
      <c r="B19" s="443" t="s">
        <v>449</v>
      </c>
      <c r="C19" s="462">
        <f t="shared" si="3"/>
        <v>2326900</v>
      </c>
      <c r="D19" s="531">
        <v>0</v>
      </c>
      <c r="E19" s="532">
        <v>2326900</v>
      </c>
      <c r="F19" s="532"/>
      <c r="G19" s="532"/>
      <c r="H19" s="533">
        <f t="shared" si="4"/>
        <v>2326900</v>
      </c>
      <c r="I19" s="533">
        <f t="shared" si="5"/>
        <v>2326900</v>
      </c>
      <c r="J19" s="532">
        <v>39790</v>
      </c>
      <c r="K19" s="532"/>
      <c r="L19" s="532"/>
      <c r="M19" s="534">
        <f t="shared" si="6"/>
        <v>2287110</v>
      </c>
      <c r="N19" s="532"/>
      <c r="O19" s="532"/>
      <c r="P19" s="532"/>
      <c r="Q19" s="532"/>
      <c r="R19" s="535"/>
      <c r="S19" s="462">
        <f t="shared" si="7"/>
        <v>2287110</v>
      </c>
      <c r="T19" s="470">
        <f t="shared" si="2"/>
        <v>0.01710000429756328</v>
      </c>
      <c r="U19" s="471"/>
    </row>
    <row r="20" spans="1:21" s="385" customFormat="1" ht="32.25" customHeight="1">
      <c r="A20" s="442" t="s">
        <v>60</v>
      </c>
      <c r="B20" s="443" t="s">
        <v>450</v>
      </c>
      <c r="C20" s="462">
        <f t="shared" si="3"/>
        <v>43446299</v>
      </c>
      <c r="D20" s="531">
        <v>41495499</v>
      </c>
      <c r="E20" s="532">
        <v>1950800</v>
      </c>
      <c r="F20" s="532">
        <v>62655</v>
      </c>
      <c r="G20" s="532"/>
      <c r="H20" s="533">
        <f t="shared" si="4"/>
        <v>43383644</v>
      </c>
      <c r="I20" s="533">
        <f t="shared" si="5"/>
        <v>13222154</v>
      </c>
      <c r="J20" s="532">
        <v>396700</v>
      </c>
      <c r="K20" s="532"/>
      <c r="L20" s="532"/>
      <c r="M20" s="534">
        <f t="shared" si="6"/>
        <v>10875454</v>
      </c>
      <c r="N20" s="532"/>
      <c r="O20" s="532"/>
      <c r="P20" s="532"/>
      <c r="Q20" s="532">
        <v>1950000</v>
      </c>
      <c r="R20" s="535">
        <v>30161490</v>
      </c>
      <c r="S20" s="462">
        <f t="shared" si="7"/>
        <v>42986944</v>
      </c>
      <c r="T20" s="470">
        <f t="shared" si="2"/>
        <v>0.03000267581212562</v>
      </c>
      <c r="U20" s="471"/>
    </row>
    <row r="21" spans="1:21" s="385" customFormat="1" ht="32.25" customHeight="1">
      <c r="A21" s="442" t="s">
        <v>61</v>
      </c>
      <c r="B21" s="443" t="s">
        <v>451</v>
      </c>
      <c r="C21" s="462">
        <f t="shared" si="3"/>
        <v>2862306</v>
      </c>
      <c r="D21" s="531">
        <v>2528706</v>
      </c>
      <c r="E21" s="532">
        <v>333600</v>
      </c>
      <c r="F21" s="532"/>
      <c r="G21" s="532"/>
      <c r="H21" s="533">
        <f t="shared" si="4"/>
        <v>2862306</v>
      </c>
      <c r="I21" s="533">
        <f t="shared" si="5"/>
        <v>1907533</v>
      </c>
      <c r="J21" s="532">
        <v>291900</v>
      </c>
      <c r="K21" s="532"/>
      <c r="L21" s="532"/>
      <c r="M21" s="534">
        <f t="shared" si="6"/>
        <v>1615633</v>
      </c>
      <c r="N21" s="532"/>
      <c r="O21" s="532"/>
      <c r="P21" s="532"/>
      <c r="Q21" s="532"/>
      <c r="R21" s="535">
        <v>954773</v>
      </c>
      <c r="S21" s="462">
        <f t="shared" si="7"/>
        <v>2570406</v>
      </c>
      <c r="T21" s="470">
        <f t="shared" si="2"/>
        <v>0.1530248755853765</v>
      </c>
      <c r="U21" s="471"/>
    </row>
    <row r="22" spans="1:21" s="385" customFormat="1" ht="32.25" customHeight="1">
      <c r="A22" s="442" t="s">
        <v>62</v>
      </c>
      <c r="B22" s="443" t="s">
        <v>443</v>
      </c>
      <c r="C22" s="462">
        <f t="shared" si="3"/>
        <v>3800461</v>
      </c>
      <c r="D22" s="531">
        <v>2811932</v>
      </c>
      <c r="E22" s="532">
        <v>988529</v>
      </c>
      <c r="F22" s="532"/>
      <c r="G22" s="532"/>
      <c r="H22" s="533">
        <f t="shared" si="4"/>
        <v>3800461</v>
      </c>
      <c r="I22" s="533">
        <f t="shared" si="5"/>
        <v>3190271</v>
      </c>
      <c r="J22" s="532">
        <v>865897</v>
      </c>
      <c r="K22" s="532"/>
      <c r="L22" s="532"/>
      <c r="M22" s="534">
        <f t="shared" si="6"/>
        <v>2324374</v>
      </c>
      <c r="N22" s="532"/>
      <c r="O22" s="532"/>
      <c r="P22" s="532"/>
      <c r="Q22" s="532"/>
      <c r="R22" s="535">
        <v>610190</v>
      </c>
      <c r="S22" s="462">
        <f t="shared" si="7"/>
        <v>2934564</v>
      </c>
      <c r="T22" s="470">
        <f t="shared" si="2"/>
        <v>0.27141800806263794</v>
      </c>
      <c r="U22" s="471"/>
    </row>
    <row r="23" spans="1:21" s="385" customFormat="1" ht="32.25" customHeight="1">
      <c r="A23" s="442" t="s">
        <v>63</v>
      </c>
      <c r="B23" s="443" t="s">
        <v>452</v>
      </c>
      <c r="C23" s="462">
        <f t="shared" si="3"/>
        <v>13872521</v>
      </c>
      <c r="D23" s="531">
        <v>13871921</v>
      </c>
      <c r="E23" s="532">
        <v>600</v>
      </c>
      <c r="F23" s="532"/>
      <c r="G23" s="532"/>
      <c r="H23" s="533">
        <f t="shared" si="4"/>
        <v>13872521</v>
      </c>
      <c r="I23" s="533">
        <f t="shared" si="5"/>
        <v>110584</v>
      </c>
      <c r="J23" s="532"/>
      <c r="K23" s="532"/>
      <c r="L23" s="532"/>
      <c r="M23" s="534">
        <f t="shared" si="6"/>
        <v>110584</v>
      </c>
      <c r="N23" s="532"/>
      <c r="O23" s="532"/>
      <c r="P23" s="532"/>
      <c r="Q23" s="532"/>
      <c r="R23" s="535">
        <v>13761937</v>
      </c>
      <c r="S23" s="462">
        <f t="shared" si="7"/>
        <v>13872521</v>
      </c>
      <c r="T23" s="470">
        <f t="shared" si="2"/>
        <v>0</v>
      </c>
      <c r="U23" s="471"/>
    </row>
    <row r="24" spans="1:21" s="385" customFormat="1" ht="32.25" customHeight="1">
      <c r="A24" s="442" t="s">
        <v>83</v>
      </c>
      <c r="B24" s="443" t="s">
        <v>562</v>
      </c>
      <c r="C24" s="462">
        <f t="shared" si="3"/>
        <v>4346848</v>
      </c>
      <c r="D24" s="531">
        <v>4303248</v>
      </c>
      <c r="E24" s="532">
        <v>43600</v>
      </c>
      <c r="F24" s="532"/>
      <c r="G24" s="532"/>
      <c r="H24" s="533">
        <f t="shared" si="4"/>
        <v>4346848</v>
      </c>
      <c r="I24" s="533">
        <f t="shared" si="5"/>
        <v>4346848</v>
      </c>
      <c r="J24" s="532">
        <v>200</v>
      </c>
      <c r="K24" s="532"/>
      <c r="L24" s="532"/>
      <c r="M24" s="534">
        <f t="shared" si="6"/>
        <v>4346648</v>
      </c>
      <c r="N24" s="532"/>
      <c r="O24" s="532"/>
      <c r="P24" s="532"/>
      <c r="Q24" s="532"/>
      <c r="R24" s="535">
        <v>0</v>
      </c>
      <c r="S24" s="462">
        <f t="shared" si="7"/>
        <v>4346648</v>
      </c>
      <c r="T24" s="470">
        <f t="shared" si="2"/>
        <v>4.601035048844588E-05</v>
      </c>
      <c r="U24" s="471"/>
    </row>
    <row r="25" spans="1:21" s="385" customFormat="1" ht="32.25" customHeight="1">
      <c r="A25" s="442" t="s">
        <v>84</v>
      </c>
      <c r="B25" s="443" t="s">
        <v>453</v>
      </c>
      <c r="C25" s="462">
        <f t="shared" si="3"/>
        <v>834894</v>
      </c>
      <c r="D25" s="531">
        <v>735365</v>
      </c>
      <c r="E25" s="532">
        <v>99529</v>
      </c>
      <c r="F25" s="532"/>
      <c r="G25" s="532"/>
      <c r="H25" s="533">
        <f t="shared" si="4"/>
        <v>834894</v>
      </c>
      <c r="I25" s="533">
        <f t="shared" si="5"/>
        <v>143621</v>
      </c>
      <c r="J25" s="532">
        <v>600</v>
      </c>
      <c r="K25" s="532"/>
      <c r="L25" s="532"/>
      <c r="M25" s="534">
        <f t="shared" si="6"/>
        <v>98930</v>
      </c>
      <c r="N25" s="532">
        <v>44091</v>
      </c>
      <c r="O25" s="532"/>
      <c r="P25" s="532"/>
      <c r="Q25" s="532"/>
      <c r="R25" s="535">
        <v>691273</v>
      </c>
      <c r="S25" s="462">
        <f t="shared" si="7"/>
        <v>834294</v>
      </c>
      <c r="T25" s="470">
        <f t="shared" si="2"/>
        <v>0.004177662041066418</v>
      </c>
      <c r="U25" s="471"/>
    </row>
    <row r="26" spans="1:21" s="385" customFormat="1" ht="32.25" customHeight="1">
      <c r="A26" s="442" t="s">
        <v>85</v>
      </c>
      <c r="B26" s="443" t="s">
        <v>454</v>
      </c>
      <c r="C26" s="462">
        <f t="shared" si="3"/>
        <v>1340861</v>
      </c>
      <c r="D26" s="531">
        <v>1339661</v>
      </c>
      <c r="E26" s="532">
        <v>1200</v>
      </c>
      <c r="F26" s="532">
        <v>612108</v>
      </c>
      <c r="G26" s="532"/>
      <c r="H26" s="533">
        <f t="shared" si="4"/>
        <v>728753</v>
      </c>
      <c r="I26" s="533">
        <f t="shared" si="5"/>
        <v>422265</v>
      </c>
      <c r="J26" s="532">
        <v>197094</v>
      </c>
      <c r="K26" s="532">
        <v>145429</v>
      </c>
      <c r="L26" s="532"/>
      <c r="M26" s="534">
        <f t="shared" si="6"/>
        <v>0</v>
      </c>
      <c r="N26" s="532"/>
      <c r="O26" s="532"/>
      <c r="P26" s="532"/>
      <c r="Q26" s="532">
        <v>79742</v>
      </c>
      <c r="R26" s="535">
        <v>306488</v>
      </c>
      <c r="S26" s="462">
        <f t="shared" si="7"/>
        <v>386230</v>
      </c>
      <c r="T26" s="470">
        <f t="shared" si="2"/>
        <v>0.8111565012492156</v>
      </c>
      <c r="U26" s="471"/>
    </row>
    <row r="27" spans="1:21" s="385" customFormat="1" ht="32.25" customHeight="1">
      <c r="A27" s="442" t="s">
        <v>86</v>
      </c>
      <c r="B27" s="443" t="s">
        <v>455</v>
      </c>
      <c r="C27" s="462">
        <f t="shared" si="3"/>
        <v>559354142</v>
      </c>
      <c r="D27" s="531">
        <v>559280820</v>
      </c>
      <c r="E27" s="532">
        <v>73322</v>
      </c>
      <c r="F27" s="532">
        <v>380</v>
      </c>
      <c r="G27" s="532"/>
      <c r="H27" s="533">
        <f t="shared" si="4"/>
        <v>559353762</v>
      </c>
      <c r="I27" s="533">
        <f t="shared" si="5"/>
        <v>1281064</v>
      </c>
      <c r="J27" s="532">
        <v>72742</v>
      </c>
      <c r="K27" s="532"/>
      <c r="L27" s="532"/>
      <c r="M27" s="534">
        <f t="shared" si="6"/>
        <v>1208322</v>
      </c>
      <c r="N27" s="532"/>
      <c r="O27" s="532"/>
      <c r="P27" s="532"/>
      <c r="Q27" s="532"/>
      <c r="R27" s="535">
        <v>558072698</v>
      </c>
      <c r="S27" s="462">
        <f t="shared" si="7"/>
        <v>559281020</v>
      </c>
      <c r="T27" s="470">
        <f t="shared" si="2"/>
        <v>0.05678248705763334</v>
      </c>
      <c r="U27" s="471"/>
    </row>
    <row r="28" spans="1:21" s="385" customFormat="1" ht="32.25" customHeight="1">
      <c r="A28" s="428" t="s">
        <v>1</v>
      </c>
      <c r="B28" s="429" t="s">
        <v>17</v>
      </c>
      <c r="C28" s="461">
        <f t="shared" si="3"/>
        <v>1661737096</v>
      </c>
      <c r="D28" s="536">
        <f aca="true" t="shared" si="8" ref="D28:S28">D29+D39+D49+D52+D57+D65+D71+D75+D82+D87+D91+D95</f>
        <v>1454163398</v>
      </c>
      <c r="E28" s="536">
        <f t="shared" si="8"/>
        <v>207573698</v>
      </c>
      <c r="F28" s="536">
        <f t="shared" si="8"/>
        <v>4185767</v>
      </c>
      <c r="G28" s="536">
        <f t="shared" si="8"/>
        <v>0</v>
      </c>
      <c r="H28" s="536">
        <f t="shared" si="8"/>
        <v>1657551329</v>
      </c>
      <c r="I28" s="536">
        <f t="shared" si="8"/>
        <v>876829333</v>
      </c>
      <c r="J28" s="536">
        <f t="shared" si="8"/>
        <v>99607813</v>
      </c>
      <c r="K28" s="536">
        <f t="shared" si="8"/>
        <v>69821363</v>
      </c>
      <c r="L28" s="536">
        <f t="shared" si="8"/>
        <v>47915</v>
      </c>
      <c r="M28" s="536">
        <f t="shared" si="8"/>
        <v>690538726</v>
      </c>
      <c r="N28" s="536">
        <f t="shared" si="8"/>
        <v>10723262</v>
      </c>
      <c r="O28" s="536">
        <f t="shared" si="8"/>
        <v>1147679</v>
      </c>
      <c r="P28" s="536">
        <f t="shared" si="8"/>
        <v>2000409</v>
      </c>
      <c r="Q28" s="536">
        <f t="shared" si="8"/>
        <v>2942166</v>
      </c>
      <c r="R28" s="536">
        <f t="shared" si="8"/>
        <v>780721996</v>
      </c>
      <c r="S28" s="461">
        <f t="shared" si="8"/>
        <v>1488074238</v>
      </c>
      <c r="T28" s="470">
        <f t="shared" si="2"/>
        <v>0.19328401163331063</v>
      </c>
      <c r="U28" s="471"/>
    </row>
    <row r="29" spans="1:21" s="385" customFormat="1" ht="32.25" customHeight="1">
      <c r="A29" s="442" t="s">
        <v>43</v>
      </c>
      <c r="B29" s="444" t="s">
        <v>558</v>
      </c>
      <c r="C29" s="462">
        <f t="shared" si="3"/>
        <v>562101764</v>
      </c>
      <c r="D29" s="533">
        <f>D30+D31+D32+D33+D34+D35+D36+D37+D38</f>
        <v>529111745</v>
      </c>
      <c r="E29" s="533">
        <f aca="true" t="shared" si="9" ref="E29:R29">E30+E31+E32+E33+E34+E35+E36+E37+E38</f>
        <v>32990019</v>
      </c>
      <c r="F29" s="533">
        <f t="shared" si="9"/>
        <v>64384</v>
      </c>
      <c r="G29" s="533">
        <f t="shared" si="9"/>
        <v>0</v>
      </c>
      <c r="H29" s="533">
        <f t="shared" si="9"/>
        <v>562037380</v>
      </c>
      <c r="I29" s="533">
        <f t="shared" si="9"/>
        <v>302904949</v>
      </c>
      <c r="J29" s="533">
        <f t="shared" si="9"/>
        <v>41354710</v>
      </c>
      <c r="K29" s="533">
        <f t="shared" si="9"/>
        <v>21796263</v>
      </c>
      <c r="L29" s="533">
        <f t="shared" si="9"/>
        <v>14121</v>
      </c>
      <c r="M29" s="533">
        <f t="shared" si="9"/>
        <v>227924321</v>
      </c>
      <c r="N29" s="533">
        <f t="shared" si="9"/>
        <v>8419238</v>
      </c>
      <c r="O29" s="533">
        <f t="shared" si="9"/>
        <v>604499</v>
      </c>
      <c r="P29" s="533">
        <f t="shared" si="9"/>
        <v>0</v>
      </c>
      <c r="Q29" s="533">
        <f t="shared" si="9"/>
        <v>2791797</v>
      </c>
      <c r="R29" s="533">
        <f t="shared" si="9"/>
        <v>259132431</v>
      </c>
      <c r="S29" s="462">
        <f>H29-J29-K29-L29</f>
        <v>498872286</v>
      </c>
      <c r="T29" s="470">
        <f t="shared" si="2"/>
        <v>0.2085310728944214</v>
      </c>
      <c r="U29" s="473" t="s">
        <v>571</v>
      </c>
    </row>
    <row r="30" spans="1:21" s="385" customFormat="1" ht="32.25" customHeight="1">
      <c r="A30" s="430" t="s">
        <v>45</v>
      </c>
      <c r="B30" s="434" t="s">
        <v>567</v>
      </c>
      <c r="C30" s="462">
        <f t="shared" si="3"/>
        <v>12838263</v>
      </c>
      <c r="D30" s="537">
        <v>3994186</v>
      </c>
      <c r="E30" s="538">
        <v>8844077</v>
      </c>
      <c r="F30" s="538">
        <v>0</v>
      </c>
      <c r="G30" s="538"/>
      <c r="H30" s="533">
        <f t="shared" si="4"/>
        <v>12838263</v>
      </c>
      <c r="I30" s="533">
        <f t="shared" si="5"/>
        <v>11053021</v>
      </c>
      <c r="J30" s="538">
        <v>3411897</v>
      </c>
      <c r="K30" s="538">
        <v>1404884</v>
      </c>
      <c r="L30" s="538"/>
      <c r="M30" s="534">
        <f t="shared" si="6"/>
        <v>6236240</v>
      </c>
      <c r="N30" s="538">
        <v>0</v>
      </c>
      <c r="O30" s="538"/>
      <c r="P30" s="538"/>
      <c r="Q30" s="538"/>
      <c r="R30" s="539">
        <v>1785242</v>
      </c>
      <c r="S30" s="462">
        <f t="shared" si="7"/>
        <v>8021482</v>
      </c>
      <c r="T30" s="470">
        <f t="shared" si="2"/>
        <v>0.4357886409516457</v>
      </c>
      <c r="U30" s="471"/>
    </row>
    <row r="31" spans="1:21" s="385" customFormat="1" ht="32.25" customHeight="1">
      <c r="A31" s="430" t="s">
        <v>46</v>
      </c>
      <c r="B31" s="434" t="s">
        <v>458</v>
      </c>
      <c r="C31" s="462">
        <f t="shared" si="3"/>
        <v>189964608</v>
      </c>
      <c r="D31" s="537">
        <v>186865309</v>
      </c>
      <c r="E31" s="538">
        <v>3099299</v>
      </c>
      <c r="F31" s="538">
        <v>0</v>
      </c>
      <c r="G31" s="538"/>
      <c r="H31" s="533">
        <f t="shared" si="4"/>
        <v>189964608</v>
      </c>
      <c r="I31" s="533">
        <f t="shared" si="5"/>
        <v>50992126</v>
      </c>
      <c r="J31" s="538">
        <v>8176146</v>
      </c>
      <c r="K31" s="538">
        <v>217084</v>
      </c>
      <c r="L31" s="538"/>
      <c r="M31" s="534">
        <f t="shared" si="6"/>
        <v>42337023</v>
      </c>
      <c r="N31" s="538">
        <v>229833</v>
      </c>
      <c r="O31" s="538">
        <v>0</v>
      </c>
      <c r="P31" s="538"/>
      <c r="Q31" s="538">
        <v>32040</v>
      </c>
      <c r="R31" s="539">
        <v>138972482</v>
      </c>
      <c r="S31" s="462">
        <f t="shared" si="7"/>
        <v>181571378</v>
      </c>
      <c r="T31" s="470">
        <f t="shared" si="2"/>
        <v>0.16459854998004986</v>
      </c>
      <c r="U31" s="471"/>
    </row>
    <row r="32" spans="1:21" s="385" customFormat="1" ht="32.25" customHeight="1">
      <c r="A32" s="430" t="s">
        <v>104</v>
      </c>
      <c r="B32" s="434" t="s">
        <v>459</v>
      </c>
      <c r="C32" s="462">
        <f t="shared" si="3"/>
        <v>45122590</v>
      </c>
      <c r="D32" s="537">
        <v>44217357</v>
      </c>
      <c r="E32" s="538">
        <v>905233</v>
      </c>
      <c r="F32" s="538">
        <v>0</v>
      </c>
      <c r="G32" s="538"/>
      <c r="H32" s="533">
        <f t="shared" si="4"/>
        <v>45122590</v>
      </c>
      <c r="I32" s="533">
        <f t="shared" si="5"/>
        <v>12655299</v>
      </c>
      <c r="J32" s="538">
        <v>1798015</v>
      </c>
      <c r="K32" s="538">
        <v>2194889</v>
      </c>
      <c r="L32" s="538"/>
      <c r="M32" s="534">
        <f t="shared" si="6"/>
        <v>6699946</v>
      </c>
      <c r="N32" s="538">
        <v>10635</v>
      </c>
      <c r="O32" s="538"/>
      <c r="P32" s="538"/>
      <c r="Q32" s="538">
        <v>1951814</v>
      </c>
      <c r="R32" s="539">
        <v>32467291</v>
      </c>
      <c r="S32" s="462">
        <f t="shared" si="7"/>
        <v>41129686</v>
      </c>
      <c r="T32" s="470">
        <f t="shared" si="2"/>
        <v>0.31551241894798376</v>
      </c>
      <c r="U32" s="471"/>
    </row>
    <row r="33" spans="1:21" s="385" customFormat="1" ht="32.25" customHeight="1">
      <c r="A33" s="430" t="s">
        <v>106</v>
      </c>
      <c r="B33" s="434" t="s">
        <v>461</v>
      </c>
      <c r="C33" s="462">
        <f t="shared" si="3"/>
        <v>24966905</v>
      </c>
      <c r="D33" s="537">
        <v>22381179</v>
      </c>
      <c r="E33" s="538">
        <v>2585726</v>
      </c>
      <c r="F33" s="538">
        <v>0</v>
      </c>
      <c r="G33" s="538"/>
      <c r="H33" s="533">
        <f t="shared" si="4"/>
        <v>24966905</v>
      </c>
      <c r="I33" s="533">
        <f t="shared" si="5"/>
        <v>22294172</v>
      </c>
      <c r="J33" s="538">
        <v>149099</v>
      </c>
      <c r="K33" s="538">
        <v>925</v>
      </c>
      <c r="L33" s="538"/>
      <c r="M33" s="534">
        <f t="shared" si="6"/>
        <v>22143192</v>
      </c>
      <c r="N33" s="538">
        <v>0</v>
      </c>
      <c r="O33" s="538"/>
      <c r="P33" s="538"/>
      <c r="Q33" s="538">
        <v>956</v>
      </c>
      <c r="R33" s="539">
        <v>2672733</v>
      </c>
      <c r="S33" s="462">
        <f t="shared" si="7"/>
        <v>24816881</v>
      </c>
      <c r="T33" s="470">
        <f t="shared" si="2"/>
        <v>0.006729292301144891</v>
      </c>
      <c r="U33" s="471"/>
    </row>
    <row r="34" spans="1:21" s="385" customFormat="1" ht="32.25" customHeight="1">
      <c r="A34" s="430" t="s">
        <v>107</v>
      </c>
      <c r="B34" s="434" t="s">
        <v>462</v>
      </c>
      <c r="C34" s="462">
        <f t="shared" si="3"/>
        <v>37863742</v>
      </c>
      <c r="D34" s="537">
        <v>33580178</v>
      </c>
      <c r="E34" s="538">
        <v>4283564</v>
      </c>
      <c r="F34" s="538">
        <v>760</v>
      </c>
      <c r="G34" s="538"/>
      <c r="H34" s="533">
        <f t="shared" si="4"/>
        <v>37862982</v>
      </c>
      <c r="I34" s="533">
        <f t="shared" si="5"/>
        <v>33042827</v>
      </c>
      <c r="J34" s="538">
        <v>3051813</v>
      </c>
      <c r="K34" s="538">
        <v>14307</v>
      </c>
      <c r="L34" s="538">
        <v>0</v>
      </c>
      <c r="M34" s="534">
        <f t="shared" si="6"/>
        <v>24004826</v>
      </c>
      <c r="N34" s="538">
        <v>5820145</v>
      </c>
      <c r="O34" s="538"/>
      <c r="P34" s="538"/>
      <c r="Q34" s="538">
        <v>151736</v>
      </c>
      <c r="R34" s="539">
        <v>4820155</v>
      </c>
      <c r="S34" s="462">
        <f t="shared" si="7"/>
        <v>34796862</v>
      </c>
      <c r="T34" s="470">
        <f t="shared" si="2"/>
        <v>0.09279230254723665</v>
      </c>
      <c r="U34" s="471"/>
    </row>
    <row r="35" spans="1:21" s="385" customFormat="1" ht="32.25" customHeight="1">
      <c r="A35" s="430" t="s">
        <v>109</v>
      </c>
      <c r="B35" s="434" t="s">
        <v>463</v>
      </c>
      <c r="C35" s="462">
        <f t="shared" si="3"/>
        <v>24475651</v>
      </c>
      <c r="D35" s="537">
        <v>19757376</v>
      </c>
      <c r="E35" s="538">
        <v>4718275</v>
      </c>
      <c r="F35" s="538">
        <v>400</v>
      </c>
      <c r="G35" s="538">
        <v>0</v>
      </c>
      <c r="H35" s="533">
        <f t="shared" si="4"/>
        <v>24475251</v>
      </c>
      <c r="I35" s="533">
        <f t="shared" si="5"/>
        <v>18007033</v>
      </c>
      <c r="J35" s="538">
        <v>3657838</v>
      </c>
      <c r="K35" s="538">
        <v>1661357</v>
      </c>
      <c r="L35" s="538">
        <v>5520</v>
      </c>
      <c r="M35" s="534">
        <f t="shared" si="6"/>
        <v>10295493</v>
      </c>
      <c r="N35" s="538">
        <v>2358625</v>
      </c>
      <c r="O35" s="538">
        <v>0</v>
      </c>
      <c r="P35" s="538">
        <v>0</v>
      </c>
      <c r="Q35" s="538">
        <v>28200</v>
      </c>
      <c r="R35" s="539">
        <v>6468218</v>
      </c>
      <c r="S35" s="462">
        <f t="shared" si="7"/>
        <v>19150536</v>
      </c>
      <c r="T35" s="470">
        <f t="shared" si="2"/>
        <v>0.2957019626720293</v>
      </c>
      <c r="U35" s="471"/>
    </row>
    <row r="36" spans="1:21" s="385" customFormat="1" ht="32.25" customHeight="1">
      <c r="A36" s="430" t="s">
        <v>110</v>
      </c>
      <c r="B36" s="434" t="s">
        <v>464</v>
      </c>
      <c r="C36" s="462">
        <f t="shared" si="3"/>
        <v>138173870</v>
      </c>
      <c r="D36" s="537">
        <v>135965778</v>
      </c>
      <c r="E36" s="538">
        <v>2208092</v>
      </c>
      <c r="F36" s="538">
        <v>0</v>
      </c>
      <c r="G36" s="538"/>
      <c r="H36" s="533">
        <f t="shared" si="4"/>
        <v>138173870</v>
      </c>
      <c r="I36" s="533">
        <f t="shared" si="5"/>
        <v>97497644</v>
      </c>
      <c r="J36" s="538">
        <v>1053057</v>
      </c>
      <c r="K36" s="538">
        <v>15596593</v>
      </c>
      <c r="L36" s="538">
        <v>8601</v>
      </c>
      <c r="M36" s="534">
        <f t="shared" si="6"/>
        <v>79607843</v>
      </c>
      <c r="N36" s="538">
        <v>0</v>
      </c>
      <c r="O36" s="538">
        <v>604499</v>
      </c>
      <c r="P36" s="538"/>
      <c r="Q36" s="538">
        <v>627051</v>
      </c>
      <c r="R36" s="539">
        <v>40676226</v>
      </c>
      <c r="S36" s="462">
        <f t="shared" si="7"/>
        <v>121515619</v>
      </c>
      <c r="T36" s="470">
        <f t="shared" si="2"/>
        <v>0.1708579850401308</v>
      </c>
      <c r="U36" s="471"/>
    </row>
    <row r="37" spans="1:21" s="385" customFormat="1" ht="32.25" customHeight="1">
      <c r="A37" s="430" t="s">
        <v>122</v>
      </c>
      <c r="B37" s="434" t="s">
        <v>465</v>
      </c>
      <c r="C37" s="462">
        <f t="shared" si="3"/>
        <v>88696135</v>
      </c>
      <c r="D37" s="537">
        <v>82350382</v>
      </c>
      <c r="E37" s="538">
        <v>6345753</v>
      </c>
      <c r="F37" s="538">
        <v>63224</v>
      </c>
      <c r="G37" s="538"/>
      <c r="H37" s="533">
        <f t="shared" si="4"/>
        <v>88632911</v>
      </c>
      <c r="I37" s="533">
        <f t="shared" si="5"/>
        <v>57362827</v>
      </c>
      <c r="J37" s="538">
        <v>20056845</v>
      </c>
      <c r="K37" s="538">
        <v>706224</v>
      </c>
      <c r="L37" s="538"/>
      <c r="M37" s="534">
        <f t="shared" si="6"/>
        <v>36599758</v>
      </c>
      <c r="N37" s="538"/>
      <c r="O37" s="538"/>
      <c r="P37" s="538">
        <v>0</v>
      </c>
      <c r="Q37" s="538">
        <v>0</v>
      </c>
      <c r="R37" s="539">
        <v>31270084</v>
      </c>
      <c r="S37" s="462">
        <f t="shared" si="7"/>
        <v>67869842</v>
      </c>
      <c r="T37" s="470">
        <f t="shared" si="2"/>
        <v>0.36196035108241786</v>
      </c>
      <c r="U37" s="471"/>
    </row>
    <row r="38" spans="1:21" s="385" customFormat="1" ht="32.25" customHeight="1">
      <c r="A38" s="430"/>
      <c r="B38" s="434"/>
      <c r="C38" s="462">
        <f t="shared" si="3"/>
        <v>0</v>
      </c>
      <c r="D38" s="540"/>
      <c r="E38" s="541"/>
      <c r="F38" s="540"/>
      <c r="G38" s="540"/>
      <c r="H38" s="533">
        <f t="shared" si="4"/>
        <v>0</v>
      </c>
      <c r="I38" s="533">
        <f t="shared" si="5"/>
        <v>0</v>
      </c>
      <c r="J38" s="540"/>
      <c r="K38" s="540"/>
      <c r="L38" s="540"/>
      <c r="M38" s="534">
        <f t="shared" si="6"/>
        <v>0</v>
      </c>
      <c r="N38" s="541"/>
      <c r="O38" s="541"/>
      <c r="P38" s="541"/>
      <c r="Q38" s="541"/>
      <c r="R38" s="542"/>
      <c r="S38" s="462">
        <f t="shared" si="7"/>
        <v>0</v>
      </c>
      <c r="T38" s="470"/>
      <c r="U38" s="471"/>
    </row>
    <row r="39" spans="1:21" s="385" customFormat="1" ht="32.25" customHeight="1">
      <c r="A39" s="432" t="s">
        <v>44</v>
      </c>
      <c r="B39" s="433" t="s">
        <v>557</v>
      </c>
      <c r="C39" s="462">
        <f t="shared" si="3"/>
        <v>300473364</v>
      </c>
      <c r="D39" s="533">
        <f>D40+D41+D42+D43+D44+D45+D46+D47+D48</f>
        <v>266409930</v>
      </c>
      <c r="E39" s="533">
        <f aca="true" t="shared" si="10" ref="E39:R39">E40+E41+E42+E43+E44+E45+E46+E47+E48</f>
        <v>34063434</v>
      </c>
      <c r="F39" s="533">
        <f t="shared" si="10"/>
        <v>813981</v>
      </c>
      <c r="G39" s="533">
        <f t="shared" si="10"/>
        <v>0</v>
      </c>
      <c r="H39" s="533">
        <f t="shared" si="4"/>
        <v>299659383</v>
      </c>
      <c r="I39" s="533">
        <f t="shared" si="5"/>
        <v>136364883</v>
      </c>
      <c r="J39" s="533">
        <f t="shared" si="10"/>
        <v>2316125</v>
      </c>
      <c r="K39" s="533">
        <f t="shared" si="10"/>
        <v>27516496</v>
      </c>
      <c r="L39" s="533">
        <f t="shared" si="10"/>
        <v>0</v>
      </c>
      <c r="M39" s="533">
        <f t="shared" si="10"/>
        <v>106532262</v>
      </c>
      <c r="N39" s="533">
        <f t="shared" si="10"/>
        <v>0</v>
      </c>
      <c r="O39" s="533">
        <f t="shared" si="10"/>
        <v>0</v>
      </c>
      <c r="P39" s="533">
        <f t="shared" si="10"/>
        <v>0</v>
      </c>
      <c r="Q39" s="533">
        <f t="shared" si="10"/>
        <v>0</v>
      </c>
      <c r="R39" s="533">
        <f t="shared" si="10"/>
        <v>163294500</v>
      </c>
      <c r="S39" s="462">
        <f t="shared" si="7"/>
        <v>269826762</v>
      </c>
      <c r="T39" s="470">
        <f t="shared" si="2"/>
        <v>0.21877055399959533</v>
      </c>
      <c r="U39" s="471"/>
    </row>
    <row r="40" spans="1:21" s="385" customFormat="1" ht="32.25" customHeight="1">
      <c r="A40" s="430" t="s">
        <v>47</v>
      </c>
      <c r="B40" s="434" t="s">
        <v>467</v>
      </c>
      <c r="C40" s="560">
        <v>86383099</v>
      </c>
      <c r="D40" s="561">
        <v>85244559</v>
      </c>
      <c r="E40" s="561">
        <f>C40-D40</f>
        <v>1138540</v>
      </c>
      <c r="F40" s="561">
        <v>758958</v>
      </c>
      <c r="G40" s="561"/>
      <c r="H40" s="533">
        <f t="shared" si="4"/>
        <v>85624141</v>
      </c>
      <c r="I40" s="533">
        <f t="shared" si="5"/>
        <v>13319397</v>
      </c>
      <c r="J40" s="561">
        <v>264037</v>
      </c>
      <c r="K40" s="561"/>
      <c r="L40" s="562"/>
      <c r="M40" s="534">
        <f t="shared" si="6"/>
        <v>13055360</v>
      </c>
      <c r="N40" s="563"/>
      <c r="O40" s="564"/>
      <c r="P40" s="561"/>
      <c r="Q40" s="561"/>
      <c r="R40" s="561">
        <v>72304744</v>
      </c>
      <c r="S40" s="462">
        <f t="shared" si="7"/>
        <v>85360104</v>
      </c>
      <c r="T40" s="470">
        <f t="shared" si="2"/>
        <v>0.019823495012574518</v>
      </c>
      <c r="U40" s="471"/>
    </row>
    <row r="41" spans="1:21" s="385" customFormat="1" ht="32.25" customHeight="1">
      <c r="A41" s="430" t="s">
        <v>48</v>
      </c>
      <c r="B41" s="434" t="s">
        <v>468</v>
      </c>
      <c r="C41" s="560">
        <v>23903957</v>
      </c>
      <c r="D41" s="561">
        <v>18717859</v>
      </c>
      <c r="E41" s="561">
        <f aca="true" t="shared" si="11" ref="E41:E48">C41-D41</f>
        <v>5186098</v>
      </c>
      <c r="F41" s="561"/>
      <c r="G41" s="561"/>
      <c r="H41" s="533">
        <f t="shared" si="4"/>
        <v>23903957</v>
      </c>
      <c r="I41" s="533">
        <f t="shared" si="5"/>
        <v>21204858</v>
      </c>
      <c r="J41" s="561">
        <v>104261</v>
      </c>
      <c r="K41" s="561">
        <v>17707031</v>
      </c>
      <c r="L41" s="562"/>
      <c r="M41" s="534">
        <f t="shared" si="6"/>
        <v>3393566</v>
      </c>
      <c r="N41" s="563"/>
      <c r="O41" s="564"/>
      <c r="P41" s="561"/>
      <c r="Q41" s="561"/>
      <c r="R41" s="561">
        <v>2699099</v>
      </c>
      <c r="S41" s="462">
        <f t="shared" si="7"/>
        <v>6092665</v>
      </c>
      <c r="T41" s="470">
        <f t="shared" si="2"/>
        <v>0.8399628047497418</v>
      </c>
      <c r="U41" s="471"/>
    </row>
    <row r="42" spans="1:21" s="385" customFormat="1" ht="32.25" customHeight="1">
      <c r="A42" s="430" t="s">
        <v>469</v>
      </c>
      <c r="B42" s="434" t="s">
        <v>470</v>
      </c>
      <c r="C42" s="560">
        <v>81152604</v>
      </c>
      <c r="D42" s="561">
        <v>69476036</v>
      </c>
      <c r="E42" s="561">
        <f t="shared" si="11"/>
        <v>11676568</v>
      </c>
      <c r="F42" s="561"/>
      <c r="G42" s="561"/>
      <c r="H42" s="533">
        <f t="shared" si="4"/>
        <v>81152604</v>
      </c>
      <c r="I42" s="533">
        <f t="shared" si="5"/>
        <v>34732924</v>
      </c>
      <c r="J42" s="561">
        <v>412446</v>
      </c>
      <c r="K42" s="561"/>
      <c r="L42" s="562"/>
      <c r="M42" s="534">
        <f t="shared" si="6"/>
        <v>34320478</v>
      </c>
      <c r="N42" s="563"/>
      <c r="O42" s="564"/>
      <c r="P42" s="561"/>
      <c r="Q42" s="561"/>
      <c r="R42" s="561">
        <v>46419680</v>
      </c>
      <c r="S42" s="462">
        <f t="shared" si="7"/>
        <v>80740158</v>
      </c>
      <c r="T42" s="470">
        <f t="shared" si="2"/>
        <v>0.01187478485830908</v>
      </c>
      <c r="U42" s="471"/>
    </row>
    <row r="43" spans="1:21" s="385" customFormat="1" ht="32.25" customHeight="1">
      <c r="A43" s="430" t="s">
        <v>471</v>
      </c>
      <c r="B43" s="434" t="s">
        <v>472</v>
      </c>
      <c r="C43" s="560">
        <v>21398590</v>
      </c>
      <c r="D43" s="561">
        <v>20682440</v>
      </c>
      <c r="E43" s="561">
        <f t="shared" si="11"/>
        <v>716150</v>
      </c>
      <c r="F43" s="561"/>
      <c r="G43" s="561"/>
      <c r="H43" s="533">
        <f t="shared" si="4"/>
        <v>21398590</v>
      </c>
      <c r="I43" s="533">
        <f t="shared" si="5"/>
        <v>8290660</v>
      </c>
      <c r="J43" s="561">
        <v>222085</v>
      </c>
      <c r="K43" s="561"/>
      <c r="L43" s="565"/>
      <c r="M43" s="534">
        <f t="shared" si="6"/>
        <v>8068575</v>
      </c>
      <c r="N43" s="563"/>
      <c r="O43" s="564"/>
      <c r="P43" s="561"/>
      <c r="Q43" s="561"/>
      <c r="R43" s="561">
        <v>13107930</v>
      </c>
      <c r="S43" s="462">
        <f t="shared" si="7"/>
        <v>21176505</v>
      </c>
      <c r="T43" s="470">
        <f t="shared" si="2"/>
        <v>0.026787372778524266</v>
      </c>
      <c r="U43" s="471"/>
    </row>
    <row r="44" spans="1:21" s="385" customFormat="1" ht="32.25" customHeight="1">
      <c r="A44" s="430" t="s">
        <v>474</v>
      </c>
      <c r="B44" s="434" t="s">
        <v>475</v>
      </c>
      <c r="C44" s="560">
        <v>31057150</v>
      </c>
      <c r="D44" s="561">
        <v>23999906</v>
      </c>
      <c r="E44" s="561">
        <f t="shared" si="11"/>
        <v>7057244</v>
      </c>
      <c r="F44" s="561"/>
      <c r="G44" s="561"/>
      <c r="H44" s="533">
        <f t="shared" si="4"/>
        <v>31057150</v>
      </c>
      <c r="I44" s="533">
        <f t="shared" si="5"/>
        <v>30191743</v>
      </c>
      <c r="J44" s="561">
        <v>221366</v>
      </c>
      <c r="K44" s="561">
        <v>9304998</v>
      </c>
      <c r="L44" s="565"/>
      <c r="M44" s="534">
        <f t="shared" si="6"/>
        <v>20665379</v>
      </c>
      <c r="N44" s="563"/>
      <c r="O44" s="564"/>
      <c r="P44" s="561"/>
      <c r="Q44" s="561"/>
      <c r="R44" s="561">
        <v>865407</v>
      </c>
      <c r="S44" s="462">
        <f t="shared" si="7"/>
        <v>21530786</v>
      </c>
      <c r="T44" s="470">
        <f t="shared" si="2"/>
        <v>0.3155287854695901</v>
      </c>
      <c r="U44" s="471"/>
    </row>
    <row r="45" spans="1:21" s="385" customFormat="1" ht="32.25" customHeight="1">
      <c r="A45" s="430" t="s">
        <v>476</v>
      </c>
      <c r="B45" s="434" t="s">
        <v>477</v>
      </c>
      <c r="C45" s="560">
        <v>17644596</v>
      </c>
      <c r="D45" s="561">
        <v>15742867</v>
      </c>
      <c r="E45" s="561">
        <f t="shared" si="11"/>
        <v>1901729</v>
      </c>
      <c r="F45" s="561"/>
      <c r="G45" s="561"/>
      <c r="H45" s="533">
        <f t="shared" si="4"/>
        <v>17644596</v>
      </c>
      <c r="I45" s="533">
        <f t="shared" si="5"/>
        <v>11464951</v>
      </c>
      <c r="J45" s="561">
        <v>790008</v>
      </c>
      <c r="K45" s="561">
        <v>493909</v>
      </c>
      <c r="L45" s="566"/>
      <c r="M45" s="534">
        <f t="shared" si="6"/>
        <v>10181034</v>
      </c>
      <c r="N45" s="563"/>
      <c r="O45" s="564"/>
      <c r="P45" s="561"/>
      <c r="Q45" s="561"/>
      <c r="R45" s="561">
        <v>6179645</v>
      </c>
      <c r="S45" s="462">
        <f t="shared" si="7"/>
        <v>16360679</v>
      </c>
      <c r="T45" s="470">
        <f t="shared" si="2"/>
        <v>0.11198626143277891</v>
      </c>
      <c r="U45" s="471"/>
    </row>
    <row r="46" spans="1:21" s="385" customFormat="1" ht="32.25" customHeight="1">
      <c r="A46" s="430" t="s">
        <v>478</v>
      </c>
      <c r="B46" s="434" t="s">
        <v>479</v>
      </c>
      <c r="C46" s="560">
        <v>7763987</v>
      </c>
      <c r="D46" s="561">
        <v>7228406</v>
      </c>
      <c r="E46" s="561">
        <f t="shared" si="11"/>
        <v>535581</v>
      </c>
      <c r="F46" s="561">
        <v>25161</v>
      </c>
      <c r="G46" s="561"/>
      <c r="H46" s="533">
        <f t="shared" si="4"/>
        <v>7738826</v>
      </c>
      <c r="I46" s="533">
        <f t="shared" si="5"/>
        <v>5065887</v>
      </c>
      <c r="J46" s="561">
        <v>36495</v>
      </c>
      <c r="K46" s="561">
        <v>10558</v>
      </c>
      <c r="L46" s="566"/>
      <c r="M46" s="534">
        <f t="shared" si="6"/>
        <v>5018834</v>
      </c>
      <c r="N46" s="563"/>
      <c r="O46" s="564"/>
      <c r="P46" s="561"/>
      <c r="Q46" s="561"/>
      <c r="R46" s="561">
        <v>2672939</v>
      </c>
      <c r="S46" s="462">
        <f t="shared" si="7"/>
        <v>7691773</v>
      </c>
      <c r="T46" s="470">
        <f t="shared" si="2"/>
        <v>0.009288205599532718</v>
      </c>
      <c r="U46" s="471"/>
    </row>
    <row r="47" spans="1:21" s="385" customFormat="1" ht="32.25" customHeight="1">
      <c r="A47" s="430" t="s">
        <v>480</v>
      </c>
      <c r="B47" s="434" t="s">
        <v>481</v>
      </c>
      <c r="C47" s="567">
        <v>26876542</v>
      </c>
      <c r="D47" s="568">
        <v>21353431</v>
      </c>
      <c r="E47" s="561">
        <f>C47-D47</f>
        <v>5523111</v>
      </c>
      <c r="F47" s="568">
        <v>29862</v>
      </c>
      <c r="G47" s="568"/>
      <c r="H47" s="533">
        <f t="shared" si="4"/>
        <v>26846680</v>
      </c>
      <c r="I47" s="533">
        <f t="shared" si="5"/>
        <v>8681316</v>
      </c>
      <c r="J47" s="569">
        <v>210934</v>
      </c>
      <c r="K47" s="569"/>
      <c r="L47" s="565"/>
      <c r="M47" s="534">
        <f t="shared" si="6"/>
        <v>8470382</v>
      </c>
      <c r="N47" s="563"/>
      <c r="O47" s="569"/>
      <c r="P47" s="569"/>
      <c r="Q47" s="570"/>
      <c r="R47" s="571">
        <v>18165364</v>
      </c>
      <c r="S47" s="462">
        <f t="shared" si="7"/>
        <v>26635746</v>
      </c>
      <c r="T47" s="470">
        <f t="shared" si="2"/>
        <v>0.024297468264028173</v>
      </c>
      <c r="U47" s="471"/>
    </row>
    <row r="48" spans="1:21" s="385" customFormat="1" ht="32.25" customHeight="1">
      <c r="A48" s="430" t="s">
        <v>480</v>
      </c>
      <c r="B48" s="434" t="s">
        <v>552</v>
      </c>
      <c r="C48" s="567">
        <v>4292839</v>
      </c>
      <c r="D48" s="568">
        <v>3964426</v>
      </c>
      <c r="E48" s="561">
        <f t="shared" si="11"/>
        <v>328413</v>
      </c>
      <c r="F48" s="568"/>
      <c r="G48" s="568"/>
      <c r="H48" s="533">
        <f t="shared" si="4"/>
        <v>4292839</v>
      </c>
      <c r="I48" s="533">
        <f t="shared" si="5"/>
        <v>3413147</v>
      </c>
      <c r="J48" s="569">
        <v>54493</v>
      </c>
      <c r="K48" s="569"/>
      <c r="L48" s="565"/>
      <c r="M48" s="534">
        <f t="shared" si="6"/>
        <v>3358654</v>
      </c>
      <c r="N48" s="563"/>
      <c r="O48" s="569"/>
      <c r="P48" s="569"/>
      <c r="Q48" s="570"/>
      <c r="R48" s="571">
        <v>879692</v>
      </c>
      <c r="S48" s="462">
        <f t="shared" si="7"/>
        <v>4238346</v>
      </c>
      <c r="T48" s="470">
        <f t="shared" si="2"/>
        <v>0.01596561765432312</v>
      </c>
      <c r="U48" s="471"/>
    </row>
    <row r="49" spans="1:21" s="385" customFormat="1" ht="32.25" customHeight="1">
      <c r="A49" s="432" t="s">
        <v>49</v>
      </c>
      <c r="B49" s="433" t="s">
        <v>553</v>
      </c>
      <c r="C49" s="462">
        <f t="shared" si="3"/>
        <v>1672356</v>
      </c>
      <c r="D49" s="543">
        <f>D50+D51</f>
        <v>1408264</v>
      </c>
      <c r="E49" s="462">
        <f aca="true" t="shared" si="12" ref="E49:S49">E50+E51</f>
        <v>264092</v>
      </c>
      <c r="F49" s="462">
        <f t="shared" si="12"/>
        <v>0</v>
      </c>
      <c r="G49" s="462">
        <f t="shared" si="12"/>
        <v>0</v>
      </c>
      <c r="H49" s="533">
        <f t="shared" si="4"/>
        <v>1672356</v>
      </c>
      <c r="I49" s="533">
        <f t="shared" si="12"/>
        <v>969579</v>
      </c>
      <c r="J49" s="533">
        <f t="shared" si="12"/>
        <v>123418</v>
      </c>
      <c r="K49" s="533">
        <f t="shared" si="12"/>
        <v>0</v>
      </c>
      <c r="L49" s="533">
        <f t="shared" si="12"/>
        <v>0</v>
      </c>
      <c r="M49" s="533">
        <f t="shared" si="12"/>
        <v>846161</v>
      </c>
      <c r="N49" s="533">
        <f t="shared" si="12"/>
        <v>0</v>
      </c>
      <c r="O49" s="533">
        <f t="shared" si="12"/>
        <v>0</v>
      </c>
      <c r="P49" s="533">
        <f t="shared" si="12"/>
        <v>0</v>
      </c>
      <c r="Q49" s="533">
        <f t="shared" si="12"/>
        <v>0</v>
      </c>
      <c r="R49" s="533">
        <f t="shared" si="12"/>
        <v>702777</v>
      </c>
      <c r="S49" s="462">
        <f t="shared" si="12"/>
        <v>1548938</v>
      </c>
      <c r="T49" s="470">
        <f t="shared" si="2"/>
        <v>0.12729029816033557</v>
      </c>
      <c r="U49" s="471"/>
    </row>
    <row r="50" spans="1:21" s="385" customFormat="1" ht="32.25" customHeight="1">
      <c r="A50" s="430" t="s">
        <v>113</v>
      </c>
      <c r="B50" s="434" t="s">
        <v>485</v>
      </c>
      <c r="C50" s="462">
        <f t="shared" si="3"/>
        <v>155270</v>
      </c>
      <c r="D50" s="532">
        <v>68542</v>
      </c>
      <c r="E50" s="544">
        <v>86728</v>
      </c>
      <c r="F50" s="544"/>
      <c r="G50" s="544"/>
      <c r="H50" s="533">
        <f t="shared" si="4"/>
        <v>155270</v>
      </c>
      <c r="I50" s="533">
        <f t="shared" si="5"/>
        <v>89528</v>
      </c>
      <c r="J50" s="544">
        <v>70328</v>
      </c>
      <c r="K50" s="532"/>
      <c r="L50" s="532"/>
      <c r="M50" s="535">
        <f t="shared" si="6"/>
        <v>19200</v>
      </c>
      <c r="N50" s="544"/>
      <c r="O50" s="544"/>
      <c r="P50" s="544"/>
      <c r="Q50" s="544"/>
      <c r="R50" s="544">
        <v>65742</v>
      </c>
      <c r="S50" s="462">
        <f t="shared" si="7"/>
        <v>84942</v>
      </c>
      <c r="T50" s="470">
        <f t="shared" si="2"/>
        <v>0.7855419533553748</v>
      </c>
      <c r="U50" s="471"/>
    </row>
    <row r="51" spans="1:21" s="385" customFormat="1" ht="32.25" customHeight="1">
      <c r="A51" s="430" t="s">
        <v>114</v>
      </c>
      <c r="B51" s="434" t="s">
        <v>486</v>
      </c>
      <c r="C51" s="462">
        <f t="shared" si="3"/>
        <v>1517086</v>
      </c>
      <c r="D51" s="532">
        <v>1339722</v>
      </c>
      <c r="E51" s="544">
        <v>177364</v>
      </c>
      <c r="F51" s="544"/>
      <c r="G51" s="544"/>
      <c r="H51" s="533">
        <f t="shared" si="4"/>
        <v>1517086</v>
      </c>
      <c r="I51" s="533">
        <f t="shared" si="5"/>
        <v>880051</v>
      </c>
      <c r="J51" s="544">
        <v>53090</v>
      </c>
      <c r="K51" s="532"/>
      <c r="L51" s="532"/>
      <c r="M51" s="535">
        <f t="shared" si="6"/>
        <v>826961</v>
      </c>
      <c r="N51" s="544"/>
      <c r="O51" s="544"/>
      <c r="P51" s="544"/>
      <c r="Q51" s="544"/>
      <c r="R51" s="544">
        <v>637035</v>
      </c>
      <c r="S51" s="462">
        <f t="shared" si="7"/>
        <v>1463996</v>
      </c>
      <c r="T51" s="470">
        <f t="shared" si="2"/>
        <v>0.06032604928578003</v>
      </c>
      <c r="U51" s="471"/>
    </row>
    <row r="52" spans="1:21" s="385" customFormat="1" ht="32.25" customHeight="1">
      <c r="A52" s="432" t="s">
        <v>58</v>
      </c>
      <c r="B52" s="433" t="s">
        <v>487</v>
      </c>
      <c r="C52" s="462">
        <f t="shared" si="3"/>
        <v>41119815</v>
      </c>
      <c r="D52" s="462">
        <f>D53+D54+D55+D56</f>
        <v>19753296</v>
      </c>
      <c r="E52" s="462">
        <f>E53+E54+E55+E56</f>
        <v>21366519</v>
      </c>
      <c r="F52" s="462">
        <f>F53+F54+F55+F56</f>
        <v>39389</v>
      </c>
      <c r="G52" s="462">
        <f>G53+G54+G55+G56</f>
        <v>0</v>
      </c>
      <c r="H52" s="533">
        <f t="shared" si="4"/>
        <v>41080426</v>
      </c>
      <c r="I52" s="533">
        <f aca="true" t="shared" si="13" ref="I52:S52">I53+I54+I55+I56</f>
        <v>24465583</v>
      </c>
      <c r="J52" s="533">
        <f t="shared" si="13"/>
        <v>7916856</v>
      </c>
      <c r="K52" s="533">
        <f t="shared" si="13"/>
        <v>2718244</v>
      </c>
      <c r="L52" s="533">
        <f t="shared" si="13"/>
        <v>4017</v>
      </c>
      <c r="M52" s="533">
        <f t="shared" si="13"/>
        <v>13826466</v>
      </c>
      <c r="N52" s="533">
        <f t="shared" si="13"/>
        <v>0</v>
      </c>
      <c r="O52" s="533">
        <f t="shared" si="13"/>
        <v>0</v>
      </c>
      <c r="P52" s="533">
        <f t="shared" si="13"/>
        <v>0</v>
      </c>
      <c r="Q52" s="533">
        <f t="shared" si="13"/>
        <v>0</v>
      </c>
      <c r="R52" s="533">
        <f t="shared" si="13"/>
        <v>16614843</v>
      </c>
      <c r="S52" s="462">
        <f t="shared" si="13"/>
        <v>30441309</v>
      </c>
      <c r="T52" s="470">
        <f t="shared" si="2"/>
        <v>0.4348605549273034</v>
      </c>
      <c r="U52" s="471"/>
    </row>
    <row r="53" spans="1:21" s="385" customFormat="1" ht="32.25" customHeight="1">
      <c r="A53" s="430" t="s">
        <v>115</v>
      </c>
      <c r="B53" s="434" t="s">
        <v>488</v>
      </c>
      <c r="C53" s="462">
        <f t="shared" si="3"/>
        <v>10229487</v>
      </c>
      <c r="D53" s="545">
        <v>7298641</v>
      </c>
      <c r="E53" s="545">
        <v>2930846</v>
      </c>
      <c r="F53" s="545">
        <v>200</v>
      </c>
      <c r="G53" s="545">
        <v>0</v>
      </c>
      <c r="H53" s="533">
        <f t="shared" si="4"/>
        <v>10229287</v>
      </c>
      <c r="I53" s="533">
        <f t="shared" si="5"/>
        <v>5467422</v>
      </c>
      <c r="J53" s="545">
        <v>2377055</v>
      </c>
      <c r="K53" s="545">
        <v>0</v>
      </c>
      <c r="L53" s="545">
        <v>0</v>
      </c>
      <c r="M53" s="534">
        <f t="shared" si="6"/>
        <v>3090367</v>
      </c>
      <c r="N53" s="545">
        <v>0</v>
      </c>
      <c r="O53" s="545">
        <v>0</v>
      </c>
      <c r="P53" s="545">
        <v>0</v>
      </c>
      <c r="Q53" s="546">
        <v>0</v>
      </c>
      <c r="R53" s="547">
        <v>4761865</v>
      </c>
      <c r="S53" s="462">
        <f t="shared" si="7"/>
        <v>7852232</v>
      </c>
      <c r="T53" s="470">
        <f t="shared" si="2"/>
        <v>0.43476706206325394</v>
      </c>
      <c r="U53" s="471"/>
    </row>
    <row r="54" spans="1:21" s="385" customFormat="1" ht="32.25" customHeight="1">
      <c r="A54" s="430" t="s">
        <v>116</v>
      </c>
      <c r="B54" s="434" t="s">
        <v>489</v>
      </c>
      <c r="C54" s="462">
        <f t="shared" si="3"/>
        <v>13060040</v>
      </c>
      <c r="D54" s="545">
        <v>6802389</v>
      </c>
      <c r="E54" s="545">
        <v>6257651</v>
      </c>
      <c r="F54" s="545">
        <v>1789</v>
      </c>
      <c r="G54" s="545">
        <v>0</v>
      </c>
      <c r="H54" s="533">
        <f t="shared" si="4"/>
        <v>13058251</v>
      </c>
      <c r="I54" s="533">
        <f t="shared" si="5"/>
        <v>8243047</v>
      </c>
      <c r="J54" s="545">
        <v>3575821</v>
      </c>
      <c r="K54" s="545">
        <v>170563</v>
      </c>
      <c r="L54" s="545">
        <v>4017</v>
      </c>
      <c r="M54" s="534">
        <f t="shared" si="6"/>
        <v>4492646</v>
      </c>
      <c r="N54" s="545">
        <v>0</v>
      </c>
      <c r="O54" s="545">
        <v>0</v>
      </c>
      <c r="P54" s="545">
        <v>0</v>
      </c>
      <c r="Q54" s="546">
        <v>0</v>
      </c>
      <c r="R54" s="547">
        <v>4815204</v>
      </c>
      <c r="S54" s="462">
        <f t="shared" si="7"/>
        <v>9307850</v>
      </c>
      <c r="T54" s="470">
        <f t="shared" si="2"/>
        <v>0.45497751013672494</v>
      </c>
      <c r="U54" s="471"/>
    </row>
    <row r="55" spans="1:21" s="385" customFormat="1" ht="32.25" customHeight="1">
      <c r="A55" s="430" t="s">
        <v>117</v>
      </c>
      <c r="B55" s="445" t="s">
        <v>490</v>
      </c>
      <c r="C55" s="462">
        <f t="shared" si="3"/>
        <v>8593624</v>
      </c>
      <c r="D55" s="545">
        <v>4334395</v>
      </c>
      <c r="E55" s="545">
        <v>4259229</v>
      </c>
      <c r="F55" s="545">
        <v>37400</v>
      </c>
      <c r="G55" s="545">
        <v>0</v>
      </c>
      <c r="H55" s="533">
        <f t="shared" si="4"/>
        <v>8556224</v>
      </c>
      <c r="I55" s="533">
        <f t="shared" si="5"/>
        <v>5914675</v>
      </c>
      <c r="J55" s="545">
        <v>688726</v>
      </c>
      <c r="K55" s="545">
        <v>37108</v>
      </c>
      <c r="L55" s="545">
        <v>0</v>
      </c>
      <c r="M55" s="534">
        <f t="shared" si="6"/>
        <v>5188841</v>
      </c>
      <c r="N55" s="545">
        <v>0</v>
      </c>
      <c r="O55" s="545">
        <v>0</v>
      </c>
      <c r="P55" s="545">
        <v>0</v>
      </c>
      <c r="Q55" s="546">
        <v>0</v>
      </c>
      <c r="R55" s="547">
        <v>2641549</v>
      </c>
      <c r="S55" s="462">
        <f t="shared" si="7"/>
        <v>7830390</v>
      </c>
      <c r="T55" s="470">
        <f t="shared" si="2"/>
        <v>0.12271747813700669</v>
      </c>
      <c r="U55" s="471"/>
    </row>
    <row r="56" spans="1:21" s="385" customFormat="1" ht="32.25" customHeight="1">
      <c r="A56" s="430" t="s">
        <v>118</v>
      </c>
      <c r="B56" s="447" t="s">
        <v>491</v>
      </c>
      <c r="C56" s="462">
        <f t="shared" si="3"/>
        <v>9236664</v>
      </c>
      <c r="D56" s="545">
        <v>1317871</v>
      </c>
      <c r="E56" s="545">
        <v>7918793</v>
      </c>
      <c r="F56" s="545">
        <v>0</v>
      </c>
      <c r="G56" s="548" t="s">
        <v>445</v>
      </c>
      <c r="H56" s="533">
        <f t="shared" si="4"/>
        <v>9236664</v>
      </c>
      <c r="I56" s="533">
        <f t="shared" si="5"/>
        <v>4840439</v>
      </c>
      <c r="J56" s="545">
        <v>1275254</v>
      </c>
      <c r="K56" s="545">
        <v>2510573</v>
      </c>
      <c r="L56" s="548" t="s">
        <v>445</v>
      </c>
      <c r="M56" s="534">
        <f t="shared" si="6"/>
        <v>1054612</v>
      </c>
      <c r="N56" s="545">
        <v>0</v>
      </c>
      <c r="O56" s="545">
        <v>0</v>
      </c>
      <c r="P56" s="548" t="s">
        <v>445</v>
      </c>
      <c r="Q56" s="549" t="s">
        <v>445</v>
      </c>
      <c r="R56" s="545">
        <v>4396225</v>
      </c>
      <c r="S56" s="462">
        <f t="shared" si="7"/>
        <v>5450837</v>
      </c>
      <c r="T56" s="470">
        <f t="shared" si="2"/>
        <v>0.7821247205057227</v>
      </c>
      <c r="U56" s="471"/>
    </row>
    <row r="57" spans="1:21" s="385" customFormat="1" ht="32.25" customHeight="1">
      <c r="A57" s="432" t="s">
        <v>59</v>
      </c>
      <c r="B57" s="433" t="s">
        <v>492</v>
      </c>
      <c r="C57" s="462">
        <f t="shared" si="3"/>
        <v>243973511</v>
      </c>
      <c r="D57" s="533">
        <f>D58+D59+D60+D61+D62+D63+D64</f>
        <v>205968642</v>
      </c>
      <c r="E57" s="533">
        <f>E58+E59+E60+E61+E62+E63+E64</f>
        <v>38004869</v>
      </c>
      <c r="F57" s="533">
        <f>F58+F59+F60+F61+F62+F63+F64</f>
        <v>33130</v>
      </c>
      <c r="G57" s="533">
        <f>G58+G59+G60+G61+G62+G63+G64</f>
        <v>0</v>
      </c>
      <c r="H57" s="533">
        <f t="shared" si="4"/>
        <v>243940381</v>
      </c>
      <c r="I57" s="533">
        <f t="shared" si="5"/>
        <v>193976323</v>
      </c>
      <c r="J57" s="533">
        <f>J58+J59+J60+J61+J62+J63+J64</f>
        <v>16710808</v>
      </c>
      <c r="K57" s="533">
        <f aca="true" t="shared" si="14" ref="K57:R57">K58+K59+K60+K61+K62+K63+K64</f>
        <v>6081342</v>
      </c>
      <c r="L57" s="533">
        <f t="shared" si="14"/>
        <v>0</v>
      </c>
      <c r="M57" s="533">
        <f t="shared" si="14"/>
        <v>169822630</v>
      </c>
      <c r="N57" s="533">
        <f t="shared" si="14"/>
        <v>1208886</v>
      </c>
      <c r="O57" s="533">
        <f t="shared" si="14"/>
        <v>28938</v>
      </c>
      <c r="P57" s="533">
        <f t="shared" si="14"/>
        <v>0</v>
      </c>
      <c r="Q57" s="533">
        <f t="shared" si="14"/>
        <v>123719</v>
      </c>
      <c r="R57" s="533">
        <f t="shared" si="14"/>
        <v>49964058</v>
      </c>
      <c r="S57" s="462">
        <f t="shared" si="7"/>
        <v>221148231</v>
      </c>
      <c r="T57" s="470">
        <f t="shared" si="2"/>
        <v>0.11749964968662696</v>
      </c>
      <c r="U57" s="471"/>
    </row>
    <row r="58" spans="1:21" s="385" customFormat="1" ht="32.25" customHeight="1">
      <c r="A58" s="430" t="s">
        <v>119</v>
      </c>
      <c r="B58" s="434" t="s">
        <v>568</v>
      </c>
      <c r="C58" s="462">
        <f t="shared" si="3"/>
        <v>86633778</v>
      </c>
      <c r="D58" s="550">
        <v>75918738</v>
      </c>
      <c r="E58" s="550">
        <v>10715040</v>
      </c>
      <c r="F58" s="550">
        <v>8450</v>
      </c>
      <c r="G58" s="550"/>
      <c r="H58" s="533">
        <f t="shared" si="4"/>
        <v>86625328</v>
      </c>
      <c r="I58" s="533">
        <f t="shared" si="5"/>
        <v>60957085</v>
      </c>
      <c r="J58" s="550">
        <v>1767303</v>
      </c>
      <c r="K58" s="550">
        <v>455250</v>
      </c>
      <c r="L58" s="550"/>
      <c r="M58" s="534">
        <f t="shared" si="6"/>
        <v>58610813</v>
      </c>
      <c r="N58" s="550"/>
      <c r="O58" s="550"/>
      <c r="P58" s="550">
        <v>0</v>
      </c>
      <c r="Q58" s="550">
        <v>123719</v>
      </c>
      <c r="R58" s="534">
        <v>25668243</v>
      </c>
      <c r="S58" s="462">
        <f t="shared" si="7"/>
        <v>84402775</v>
      </c>
      <c r="T58" s="470">
        <f t="shared" si="2"/>
        <v>0.036460946254237715</v>
      </c>
      <c r="U58" s="471"/>
    </row>
    <row r="59" spans="1:21" s="385" customFormat="1" ht="32.25" customHeight="1">
      <c r="A59" s="430" t="s">
        <v>120</v>
      </c>
      <c r="B59" s="434" t="s">
        <v>493</v>
      </c>
      <c r="C59" s="462">
        <f t="shared" si="3"/>
        <v>29404367</v>
      </c>
      <c r="D59" s="550">
        <v>12863435</v>
      </c>
      <c r="E59" s="550">
        <v>16540932</v>
      </c>
      <c r="F59" s="550">
        <v>5200</v>
      </c>
      <c r="G59" s="550">
        <v>0</v>
      </c>
      <c r="H59" s="533">
        <f t="shared" si="4"/>
        <v>29399167</v>
      </c>
      <c r="I59" s="533">
        <f t="shared" si="5"/>
        <v>23543888</v>
      </c>
      <c r="J59" s="550">
        <v>8313212</v>
      </c>
      <c r="K59" s="550">
        <v>2802147</v>
      </c>
      <c r="L59" s="550"/>
      <c r="M59" s="534">
        <f t="shared" si="6"/>
        <v>12428529</v>
      </c>
      <c r="N59" s="550"/>
      <c r="O59" s="550">
        <v>0</v>
      </c>
      <c r="P59" s="550"/>
      <c r="Q59" s="550"/>
      <c r="R59" s="534">
        <v>5855279</v>
      </c>
      <c r="S59" s="462">
        <f t="shared" si="7"/>
        <v>18283808</v>
      </c>
      <c r="T59" s="470">
        <f t="shared" si="2"/>
        <v>0.4721122951315433</v>
      </c>
      <c r="U59" s="471"/>
    </row>
    <row r="60" spans="1:21" s="385" customFormat="1" ht="32.25" customHeight="1">
      <c r="A60" s="430" t="s">
        <v>121</v>
      </c>
      <c r="B60" s="434" t="s">
        <v>494</v>
      </c>
      <c r="C60" s="462">
        <f t="shared" si="3"/>
        <v>41070003</v>
      </c>
      <c r="D60" s="550">
        <v>34854205</v>
      </c>
      <c r="E60" s="550">
        <v>6215798</v>
      </c>
      <c r="F60" s="550"/>
      <c r="G60" s="550">
        <v>0</v>
      </c>
      <c r="H60" s="533">
        <f t="shared" si="4"/>
        <v>41070003</v>
      </c>
      <c r="I60" s="533">
        <f t="shared" si="5"/>
        <v>33368611</v>
      </c>
      <c r="J60" s="550">
        <v>2961353</v>
      </c>
      <c r="K60" s="550">
        <v>579202</v>
      </c>
      <c r="L60" s="550"/>
      <c r="M60" s="534">
        <f t="shared" si="6"/>
        <v>29799118</v>
      </c>
      <c r="N60" s="550"/>
      <c r="O60" s="550">
        <v>28938</v>
      </c>
      <c r="P60" s="550">
        <v>0</v>
      </c>
      <c r="Q60" s="550">
        <v>0</v>
      </c>
      <c r="R60" s="534">
        <v>7701392</v>
      </c>
      <c r="S60" s="462">
        <f t="shared" si="7"/>
        <v>37529448</v>
      </c>
      <c r="T60" s="470">
        <f t="shared" si="2"/>
        <v>0.1061043565763046</v>
      </c>
      <c r="U60" s="471"/>
    </row>
    <row r="61" spans="1:21" s="385" customFormat="1" ht="32.25" customHeight="1">
      <c r="A61" s="430" t="s">
        <v>495</v>
      </c>
      <c r="B61" s="434" t="s">
        <v>496</v>
      </c>
      <c r="C61" s="462">
        <f t="shared" si="3"/>
        <v>15245607</v>
      </c>
      <c r="D61" s="550">
        <v>14405657</v>
      </c>
      <c r="E61" s="550">
        <v>839950</v>
      </c>
      <c r="F61" s="550">
        <v>200</v>
      </c>
      <c r="G61" s="550">
        <v>0</v>
      </c>
      <c r="H61" s="533">
        <f t="shared" si="4"/>
        <v>15245407</v>
      </c>
      <c r="I61" s="533">
        <f t="shared" si="5"/>
        <v>12514937</v>
      </c>
      <c r="J61" s="550">
        <v>2111119</v>
      </c>
      <c r="K61" s="550">
        <v>321766</v>
      </c>
      <c r="L61" s="550"/>
      <c r="M61" s="534">
        <f t="shared" si="6"/>
        <v>10082052</v>
      </c>
      <c r="N61" s="550"/>
      <c r="O61" s="550">
        <v>0</v>
      </c>
      <c r="P61" s="550">
        <v>0</v>
      </c>
      <c r="Q61" s="550">
        <v>0</v>
      </c>
      <c r="R61" s="534">
        <v>2730470</v>
      </c>
      <c r="S61" s="462">
        <f t="shared" si="7"/>
        <v>12812522</v>
      </c>
      <c r="T61" s="470">
        <f t="shared" si="2"/>
        <v>0.19439850156656802</v>
      </c>
      <c r="U61" s="471"/>
    </row>
    <row r="62" spans="1:21" s="385" customFormat="1" ht="32.25" customHeight="1">
      <c r="A62" s="430" t="s">
        <v>497</v>
      </c>
      <c r="B62" s="434" t="s">
        <v>498</v>
      </c>
      <c r="C62" s="462">
        <f t="shared" si="3"/>
        <v>17294001</v>
      </c>
      <c r="D62" s="550">
        <v>15849764</v>
      </c>
      <c r="E62" s="550">
        <v>1444237</v>
      </c>
      <c r="F62" s="550">
        <v>17280</v>
      </c>
      <c r="G62" s="550">
        <v>0</v>
      </c>
      <c r="H62" s="533">
        <f t="shared" si="4"/>
        <v>17276721</v>
      </c>
      <c r="I62" s="533">
        <f t="shared" si="5"/>
        <v>14142956</v>
      </c>
      <c r="J62" s="550">
        <v>213981</v>
      </c>
      <c r="K62" s="550">
        <v>825000</v>
      </c>
      <c r="L62" s="550"/>
      <c r="M62" s="534">
        <f t="shared" si="6"/>
        <v>12071489</v>
      </c>
      <c r="N62" s="550">
        <v>1032486</v>
      </c>
      <c r="O62" s="550">
        <v>0</v>
      </c>
      <c r="P62" s="550"/>
      <c r="Q62" s="550"/>
      <c r="R62" s="534">
        <v>3133765</v>
      </c>
      <c r="S62" s="462">
        <f t="shared" si="7"/>
        <v>16237740</v>
      </c>
      <c r="T62" s="470">
        <f t="shared" si="2"/>
        <v>0.07346278953282467</v>
      </c>
      <c r="U62" s="471"/>
    </row>
    <row r="63" spans="1:21" s="385" customFormat="1" ht="32.25" customHeight="1">
      <c r="A63" s="430" t="s">
        <v>499</v>
      </c>
      <c r="B63" s="434" t="s">
        <v>500</v>
      </c>
      <c r="C63" s="462">
        <f t="shared" si="3"/>
        <v>46717606</v>
      </c>
      <c r="D63" s="550">
        <v>45032297</v>
      </c>
      <c r="E63" s="550">
        <v>1685309</v>
      </c>
      <c r="F63" s="550"/>
      <c r="G63" s="550">
        <v>0</v>
      </c>
      <c r="H63" s="533">
        <f t="shared" si="4"/>
        <v>46717606</v>
      </c>
      <c r="I63" s="533">
        <f t="shared" si="5"/>
        <v>43016547</v>
      </c>
      <c r="J63" s="550">
        <v>935611</v>
      </c>
      <c r="K63" s="550">
        <v>685367</v>
      </c>
      <c r="L63" s="550"/>
      <c r="M63" s="534">
        <f t="shared" si="6"/>
        <v>41395569</v>
      </c>
      <c r="N63" s="550">
        <v>0</v>
      </c>
      <c r="O63" s="550">
        <v>0</v>
      </c>
      <c r="P63" s="550">
        <v>0</v>
      </c>
      <c r="Q63" s="550">
        <v>0</v>
      </c>
      <c r="R63" s="534">
        <v>3701059</v>
      </c>
      <c r="S63" s="462">
        <f t="shared" si="7"/>
        <v>45096628</v>
      </c>
      <c r="T63" s="470">
        <f t="shared" si="2"/>
        <v>0.03768266197656451</v>
      </c>
      <c r="U63" s="471"/>
    </row>
    <row r="64" spans="1:21" s="385" customFormat="1" ht="32.25" customHeight="1">
      <c r="A64" s="430" t="s">
        <v>554</v>
      </c>
      <c r="B64" s="434" t="s">
        <v>502</v>
      </c>
      <c r="C64" s="462">
        <f t="shared" si="3"/>
        <v>7608149</v>
      </c>
      <c r="D64" s="550">
        <v>7044546</v>
      </c>
      <c r="E64" s="550">
        <v>563603</v>
      </c>
      <c r="F64" s="550">
        <v>2000</v>
      </c>
      <c r="G64" s="550">
        <v>0</v>
      </c>
      <c r="H64" s="533">
        <f t="shared" si="4"/>
        <v>7606149</v>
      </c>
      <c r="I64" s="533">
        <f t="shared" si="5"/>
        <v>6432299</v>
      </c>
      <c r="J64" s="550">
        <v>408229</v>
      </c>
      <c r="K64" s="550">
        <v>412610</v>
      </c>
      <c r="L64" s="550"/>
      <c r="M64" s="534">
        <f t="shared" si="6"/>
        <v>5435060</v>
      </c>
      <c r="N64" s="550">
        <v>176400</v>
      </c>
      <c r="O64" s="550">
        <v>0</v>
      </c>
      <c r="P64" s="550">
        <v>0</v>
      </c>
      <c r="Q64" s="550">
        <v>0</v>
      </c>
      <c r="R64" s="534">
        <v>1173850</v>
      </c>
      <c r="S64" s="462">
        <f t="shared" si="7"/>
        <v>6785310</v>
      </c>
      <c r="T64" s="470">
        <f t="shared" si="2"/>
        <v>0.1276120715159541</v>
      </c>
      <c r="U64" s="471"/>
    </row>
    <row r="65" spans="1:21" s="385" customFormat="1" ht="32.25" customHeight="1">
      <c r="A65" s="432" t="s">
        <v>60</v>
      </c>
      <c r="B65" s="446" t="s">
        <v>503</v>
      </c>
      <c r="C65" s="462">
        <f>D65+E65</f>
        <v>277862149</v>
      </c>
      <c r="D65" s="533">
        <f>D66+D67+D68+D69+D70</f>
        <v>261390493</v>
      </c>
      <c r="E65" s="533">
        <f aca="true" t="shared" si="15" ref="E65:R65">E66+E67+E68+E69+E70</f>
        <v>16471656</v>
      </c>
      <c r="F65" s="533">
        <f t="shared" si="15"/>
        <v>236239</v>
      </c>
      <c r="G65" s="533">
        <f t="shared" si="15"/>
        <v>0</v>
      </c>
      <c r="H65" s="533">
        <f t="shared" si="15"/>
        <v>277625910</v>
      </c>
      <c r="I65" s="533">
        <f t="shared" si="15"/>
        <v>69349069</v>
      </c>
      <c r="J65" s="533">
        <f t="shared" si="15"/>
        <v>11577470</v>
      </c>
      <c r="K65" s="533">
        <f t="shared" si="15"/>
        <v>1511027</v>
      </c>
      <c r="L65" s="533">
        <f t="shared" si="15"/>
        <v>28129</v>
      </c>
      <c r="M65" s="533">
        <f t="shared" si="15"/>
        <v>54232034</v>
      </c>
      <c r="N65" s="533">
        <f t="shared" si="15"/>
        <v>0</v>
      </c>
      <c r="O65" s="533">
        <f t="shared" si="15"/>
        <v>0</v>
      </c>
      <c r="P65" s="533">
        <f t="shared" si="15"/>
        <v>2000409</v>
      </c>
      <c r="Q65" s="533">
        <f t="shared" si="15"/>
        <v>0</v>
      </c>
      <c r="R65" s="533">
        <f t="shared" si="15"/>
        <v>208276841</v>
      </c>
      <c r="S65" s="462">
        <f t="shared" si="7"/>
        <v>264509284</v>
      </c>
      <c r="T65" s="470">
        <f t="shared" si="2"/>
        <v>0.18913917935942298</v>
      </c>
      <c r="U65" s="471"/>
    </row>
    <row r="66" spans="1:21" s="385" customFormat="1" ht="32.25" customHeight="1">
      <c r="A66" s="430" t="s">
        <v>504</v>
      </c>
      <c r="B66" s="465" t="s">
        <v>565</v>
      </c>
      <c r="C66" s="462">
        <f t="shared" si="3"/>
        <v>76245</v>
      </c>
      <c r="D66" s="551">
        <v>48099</v>
      </c>
      <c r="E66" s="551">
        <v>28146</v>
      </c>
      <c r="F66" s="552"/>
      <c r="G66" s="552">
        <f>'[9]03'!C69+'[9]04'!C69</f>
        <v>0</v>
      </c>
      <c r="H66" s="533">
        <f t="shared" si="4"/>
        <v>76245</v>
      </c>
      <c r="I66" s="533">
        <f t="shared" si="5"/>
        <v>76245</v>
      </c>
      <c r="J66" s="551">
        <v>36245</v>
      </c>
      <c r="K66" s="551">
        <v>40000</v>
      </c>
      <c r="L66" s="552"/>
      <c r="M66" s="534">
        <f t="shared" si="6"/>
        <v>0</v>
      </c>
      <c r="N66" s="553"/>
      <c r="O66" s="553"/>
      <c r="P66" s="553"/>
      <c r="Q66" s="553"/>
      <c r="R66" s="553"/>
      <c r="S66" s="462">
        <f t="shared" si="7"/>
        <v>0</v>
      </c>
      <c r="T66" s="470">
        <f t="shared" si="2"/>
        <v>1</v>
      </c>
      <c r="U66" s="471"/>
    </row>
    <row r="67" spans="1:21" s="385" customFormat="1" ht="32.25" customHeight="1">
      <c r="A67" s="430" t="s">
        <v>505</v>
      </c>
      <c r="B67" s="465" t="s">
        <v>564</v>
      </c>
      <c r="C67" s="462">
        <f t="shared" si="3"/>
        <v>365791</v>
      </c>
      <c r="D67" s="554">
        <v>174912</v>
      </c>
      <c r="E67" s="554">
        <v>190879</v>
      </c>
      <c r="F67" s="554"/>
      <c r="G67" s="554"/>
      <c r="H67" s="533">
        <f t="shared" si="4"/>
        <v>365791</v>
      </c>
      <c r="I67" s="533">
        <f t="shared" si="5"/>
        <v>365791</v>
      </c>
      <c r="J67" s="554">
        <v>365790</v>
      </c>
      <c r="K67" s="554">
        <v>1</v>
      </c>
      <c r="L67" s="554">
        <v>0</v>
      </c>
      <c r="M67" s="534">
        <f t="shared" si="6"/>
        <v>0</v>
      </c>
      <c r="N67" s="554">
        <v>0</v>
      </c>
      <c r="O67" s="554"/>
      <c r="P67" s="554"/>
      <c r="Q67" s="554"/>
      <c r="R67" s="554"/>
      <c r="S67" s="462">
        <f t="shared" si="7"/>
        <v>0</v>
      </c>
      <c r="T67" s="470">
        <f t="shared" si="2"/>
        <v>1</v>
      </c>
      <c r="U67" s="471"/>
    </row>
    <row r="68" spans="1:21" s="385" customFormat="1" ht="32.25" customHeight="1">
      <c r="A68" s="430" t="s">
        <v>576</v>
      </c>
      <c r="B68" s="469" t="s">
        <v>506</v>
      </c>
      <c r="C68" s="462">
        <f t="shared" si="3"/>
        <v>219976985</v>
      </c>
      <c r="D68" s="554">
        <v>214036594</v>
      </c>
      <c r="E68" s="554">
        <v>5940391</v>
      </c>
      <c r="F68" s="554">
        <v>111300</v>
      </c>
      <c r="G68" s="554"/>
      <c r="H68" s="533">
        <f t="shared" si="4"/>
        <v>219865685</v>
      </c>
      <c r="I68" s="533">
        <f t="shared" si="5"/>
        <v>33319535</v>
      </c>
      <c r="J68" s="554">
        <v>9369096</v>
      </c>
      <c r="K68" s="554">
        <v>686221</v>
      </c>
      <c r="L68" s="554">
        <v>0</v>
      </c>
      <c r="M68" s="534">
        <f t="shared" si="6"/>
        <v>21317564</v>
      </c>
      <c r="N68" s="554"/>
      <c r="O68" s="554"/>
      <c r="P68" s="554">
        <v>1946654</v>
      </c>
      <c r="Q68" s="554"/>
      <c r="R68" s="554">
        <v>186546150</v>
      </c>
      <c r="S68" s="462">
        <f t="shared" si="7"/>
        <v>209810368</v>
      </c>
      <c r="T68" s="470">
        <f t="shared" si="2"/>
        <v>0.3017844336663162</v>
      </c>
      <c r="U68" s="471"/>
    </row>
    <row r="69" spans="1:21" s="385" customFormat="1" ht="32.25" customHeight="1">
      <c r="A69" s="430" t="s">
        <v>577</v>
      </c>
      <c r="B69" s="469" t="s">
        <v>507</v>
      </c>
      <c r="C69" s="462">
        <f t="shared" si="3"/>
        <v>19788319</v>
      </c>
      <c r="D69" s="554">
        <v>17519829</v>
      </c>
      <c r="E69" s="554">
        <v>2268490</v>
      </c>
      <c r="F69" s="554">
        <v>77899</v>
      </c>
      <c r="G69" s="554"/>
      <c r="H69" s="533">
        <f t="shared" si="4"/>
        <v>19710420</v>
      </c>
      <c r="I69" s="533">
        <f t="shared" si="5"/>
        <v>5708854</v>
      </c>
      <c r="J69" s="554">
        <v>649040</v>
      </c>
      <c r="K69" s="554">
        <v>11060</v>
      </c>
      <c r="L69" s="554">
        <v>0</v>
      </c>
      <c r="M69" s="534">
        <f t="shared" si="6"/>
        <v>5048754</v>
      </c>
      <c r="N69" s="554"/>
      <c r="O69" s="554"/>
      <c r="P69" s="554"/>
      <c r="Q69" s="554"/>
      <c r="R69" s="554">
        <v>14001566</v>
      </c>
      <c r="S69" s="462">
        <f t="shared" si="7"/>
        <v>19050320</v>
      </c>
      <c r="T69" s="470">
        <f t="shared" si="2"/>
        <v>0.11562740963422781</v>
      </c>
      <c r="U69" s="471"/>
    </row>
    <row r="70" spans="1:21" s="385" customFormat="1" ht="32.25" customHeight="1">
      <c r="A70" s="430" t="s">
        <v>508</v>
      </c>
      <c r="B70" s="469" t="s">
        <v>509</v>
      </c>
      <c r="C70" s="462">
        <f t="shared" si="3"/>
        <v>37654809</v>
      </c>
      <c r="D70" s="554">
        <v>29611059</v>
      </c>
      <c r="E70" s="554">
        <v>8043750</v>
      </c>
      <c r="F70" s="554">
        <v>47040</v>
      </c>
      <c r="G70" s="554"/>
      <c r="H70" s="533">
        <f t="shared" si="4"/>
        <v>37607769</v>
      </c>
      <c r="I70" s="533">
        <f t="shared" si="5"/>
        <v>29878644</v>
      </c>
      <c r="J70" s="554">
        <v>1157299</v>
      </c>
      <c r="K70" s="554">
        <v>773745</v>
      </c>
      <c r="L70" s="554">
        <v>28129</v>
      </c>
      <c r="M70" s="534">
        <f t="shared" si="6"/>
        <v>27865716</v>
      </c>
      <c r="N70" s="554"/>
      <c r="O70" s="554"/>
      <c r="P70" s="554">
        <v>53755</v>
      </c>
      <c r="Q70" s="554"/>
      <c r="R70" s="554">
        <v>7729125</v>
      </c>
      <c r="S70" s="462">
        <f t="shared" si="7"/>
        <v>35648596</v>
      </c>
      <c r="T70" s="470">
        <f t="shared" si="2"/>
        <v>0.06557101453466228</v>
      </c>
      <c r="U70" s="471"/>
    </row>
    <row r="71" spans="1:21" s="385" customFormat="1" ht="32.25" customHeight="1">
      <c r="A71" s="432" t="s">
        <v>61</v>
      </c>
      <c r="B71" s="433" t="s">
        <v>510</v>
      </c>
      <c r="C71" s="462">
        <f t="shared" si="3"/>
        <v>6036180</v>
      </c>
      <c r="D71" s="533">
        <f>D72+D73+D74</f>
        <v>1826957</v>
      </c>
      <c r="E71" s="533">
        <f aca="true" t="shared" si="16" ref="E71:S71">E72+E73+E74</f>
        <v>4209223</v>
      </c>
      <c r="F71" s="533">
        <f t="shared" si="16"/>
        <v>2910</v>
      </c>
      <c r="G71" s="533">
        <f t="shared" si="16"/>
        <v>0</v>
      </c>
      <c r="H71" s="533">
        <f t="shared" si="16"/>
        <v>6033270</v>
      </c>
      <c r="I71" s="533">
        <f t="shared" si="16"/>
        <v>5520173</v>
      </c>
      <c r="J71" s="533">
        <f t="shared" si="16"/>
        <v>704398</v>
      </c>
      <c r="K71" s="533">
        <f t="shared" si="16"/>
        <v>14671</v>
      </c>
      <c r="L71" s="533">
        <f t="shared" si="16"/>
        <v>0</v>
      </c>
      <c r="M71" s="533">
        <f t="shared" si="16"/>
        <v>4801104</v>
      </c>
      <c r="N71" s="533">
        <f t="shared" si="16"/>
        <v>0</v>
      </c>
      <c r="O71" s="533">
        <f t="shared" si="16"/>
        <v>0</v>
      </c>
      <c r="P71" s="533">
        <f t="shared" si="16"/>
        <v>0</v>
      </c>
      <c r="Q71" s="533">
        <f t="shared" si="16"/>
        <v>0</v>
      </c>
      <c r="R71" s="533">
        <f t="shared" si="16"/>
        <v>513097</v>
      </c>
      <c r="S71" s="462">
        <f t="shared" si="16"/>
        <v>5314201</v>
      </c>
      <c r="T71" s="470">
        <f t="shared" si="2"/>
        <v>0.130262040700536</v>
      </c>
      <c r="U71" s="471"/>
    </row>
    <row r="72" spans="1:21" s="385" customFormat="1" ht="32.25" customHeight="1">
      <c r="A72" s="430" t="s">
        <v>511</v>
      </c>
      <c r="B72" s="448" t="s">
        <v>512</v>
      </c>
      <c r="C72" s="462">
        <f t="shared" si="3"/>
        <v>3092908</v>
      </c>
      <c r="D72" s="550">
        <v>978373</v>
      </c>
      <c r="E72" s="550">
        <v>2114535</v>
      </c>
      <c r="F72" s="550">
        <v>2910</v>
      </c>
      <c r="G72" s="550"/>
      <c r="H72" s="533">
        <f t="shared" si="4"/>
        <v>3089998</v>
      </c>
      <c r="I72" s="533">
        <f t="shared" si="5"/>
        <v>2733055</v>
      </c>
      <c r="J72" s="550">
        <v>310521</v>
      </c>
      <c r="K72" s="550"/>
      <c r="L72" s="550"/>
      <c r="M72" s="534">
        <f t="shared" si="6"/>
        <v>2422534</v>
      </c>
      <c r="N72" s="550"/>
      <c r="O72" s="550"/>
      <c r="P72" s="550"/>
      <c r="Q72" s="534"/>
      <c r="R72" s="534">
        <v>356943</v>
      </c>
      <c r="S72" s="462">
        <f t="shared" si="7"/>
        <v>2779477</v>
      </c>
      <c r="T72" s="470">
        <f t="shared" si="2"/>
        <v>0.11361681341941526</v>
      </c>
      <c r="U72" s="471"/>
    </row>
    <row r="73" spans="1:21" s="385" customFormat="1" ht="32.25" customHeight="1">
      <c r="A73" s="430" t="s">
        <v>513</v>
      </c>
      <c r="B73" s="448" t="s">
        <v>514</v>
      </c>
      <c r="C73" s="462">
        <f t="shared" si="3"/>
        <v>2456528</v>
      </c>
      <c r="D73" s="550">
        <v>436612</v>
      </c>
      <c r="E73" s="550">
        <v>2019916</v>
      </c>
      <c r="F73" s="550"/>
      <c r="G73" s="550"/>
      <c r="H73" s="533">
        <f t="shared" si="4"/>
        <v>2456528</v>
      </c>
      <c r="I73" s="533">
        <f t="shared" si="5"/>
        <v>2376303</v>
      </c>
      <c r="J73" s="550">
        <v>373275</v>
      </c>
      <c r="K73" s="550">
        <v>14671</v>
      </c>
      <c r="L73" s="550"/>
      <c r="M73" s="534">
        <f t="shared" si="6"/>
        <v>1988357</v>
      </c>
      <c r="N73" s="550"/>
      <c r="O73" s="550"/>
      <c r="P73" s="550"/>
      <c r="Q73" s="534"/>
      <c r="R73" s="534">
        <v>80225</v>
      </c>
      <c r="S73" s="462">
        <f t="shared" si="7"/>
        <v>2068582</v>
      </c>
      <c r="T73" s="470">
        <f aca="true" t="shared" si="17" ref="T73:T97">(J73+K73+L73)/I73</f>
        <v>0.16325611674942125</v>
      </c>
      <c r="U73" s="471"/>
    </row>
    <row r="74" spans="1:21" s="385" customFormat="1" ht="32.25" customHeight="1">
      <c r="A74" s="430" t="s">
        <v>583</v>
      </c>
      <c r="B74" s="448" t="s">
        <v>584</v>
      </c>
      <c r="C74" s="462">
        <f t="shared" si="3"/>
        <v>486744</v>
      </c>
      <c r="D74" s="550">
        <v>411972</v>
      </c>
      <c r="E74" s="550">
        <v>74772</v>
      </c>
      <c r="F74" s="550"/>
      <c r="G74" s="550"/>
      <c r="H74" s="533">
        <f t="shared" si="4"/>
        <v>486744</v>
      </c>
      <c r="I74" s="533">
        <f t="shared" si="5"/>
        <v>410815</v>
      </c>
      <c r="J74" s="550">
        <v>20602</v>
      </c>
      <c r="K74" s="550"/>
      <c r="L74" s="550"/>
      <c r="M74" s="534">
        <f t="shared" si="6"/>
        <v>390213</v>
      </c>
      <c r="N74" s="550"/>
      <c r="O74" s="550"/>
      <c r="P74" s="550"/>
      <c r="Q74" s="534"/>
      <c r="R74" s="534">
        <v>75929</v>
      </c>
      <c r="S74" s="462">
        <f t="shared" si="7"/>
        <v>466142</v>
      </c>
      <c r="T74" s="470">
        <f t="shared" si="17"/>
        <v>0.05014909387437168</v>
      </c>
      <c r="U74" s="471"/>
    </row>
    <row r="75" spans="1:21" s="385" customFormat="1" ht="32.25" customHeight="1">
      <c r="A75" s="432" t="s">
        <v>62</v>
      </c>
      <c r="B75" s="446" t="s">
        <v>515</v>
      </c>
      <c r="C75" s="462">
        <f t="shared" si="3"/>
        <v>108465597</v>
      </c>
      <c r="D75" s="533">
        <f aca="true" t="shared" si="18" ref="D75:J75">D76+D77+D78+D79+D80+D81</f>
        <v>74312766</v>
      </c>
      <c r="E75" s="533">
        <f t="shared" si="18"/>
        <v>34152831</v>
      </c>
      <c r="F75" s="533">
        <f t="shared" si="18"/>
        <v>781340</v>
      </c>
      <c r="G75" s="533">
        <f t="shared" si="18"/>
        <v>0</v>
      </c>
      <c r="H75" s="533">
        <f t="shared" si="18"/>
        <v>107684257</v>
      </c>
      <c r="I75" s="533">
        <f t="shared" si="18"/>
        <v>61473002</v>
      </c>
      <c r="J75" s="533">
        <f t="shared" si="18"/>
        <v>10059655</v>
      </c>
      <c r="K75" s="533">
        <f aca="true" t="shared" si="19" ref="K75:S75">K76+K77+K78+K79+K80+K81</f>
        <v>7448029</v>
      </c>
      <c r="L75" s="533">
        <f t="shared" si="19"/>
        <v>1648</v>
      </c>
      <c r="M75" s="533">
        <f t="shared" si="19"/>
        <v>43200892</v>
      </c>
      <c r="N75" s="533">
        <f t="shared" si="19"/>
        <v>747437</v>
      </c>
      <c r="O75" s="533">
        <f t="shared" si="19"/>
        <v>15341</v>
      </c>
      <c r="P75" s="533">
        <f t="shared" si="19"/>
        <v>0</v>
      </c>
      <c r="Q75" s="533">
        <f t="shared" si="19"/>
        <v>0</v>
      </c>
      <c r="R75" s="533">
        <f t="shared" si="19"/>
        <v>46211255</v>
      </c>
      <c r="S75" s="467">
        <f t="shared" si="19"/>
        <v>90174925</v>
      </c>
      <c r="T75" s="470">
        <f t="shared" si="17"/>
        <v>0.2848296232547745</v>
      </c>
      <c r="U75" s="471"/>
    </row>
    <row r="76" spans="1:21" s="385" customFormat="1" ht="32.25" customHeight="1">
      <c r="A76" s="430" t="s">
        <v>516</v>
      </c>
      <c r="B76" s="449" t="s">
        <v>517</v>
      </c>
      <c r="C76" s="462">
        <f t="shared" si="3"/>
        <v>152570</v>
      </c>
      <c r="D76" s="555">
        <v>0</v>
      </c>
      <c r="E76" s="555">
        <v>152570</v>
      </c>
      <c r="F76" s="555">
        <v>0</v>
      </c>
      <c r="G76" s="555">
        <v>0</v>
      </c>
      <c r="H76" s="533">
        <f t="shared" si="4"/>
        <v>152570</v>
      </c>
      <c r="I76" s="533">
        <f t="shared" si="5"/>
        <v>152570</v>
      </c>
      <c r="J76" s="555">
        <v>152469</v>
      </c>
      <c r="K76" s="555">
        <v>0</v>
      </c>
      <c r="L76" s="555">
        <v>0</v>
      </c>
      <c r="M76" s="534">
        <f t="shared" si="6"/>
        <v>101</v>
      </c>
      <c r="N76" s="555">
        <v>0</v>
      </c>
      <c r="O76" s="555">
        <v>0</v>
      </c>
      <c r="P76" s="555">
        <v>0</v>
      </c>
      <c r="Q76" s="555">
        <v>0</v>
      </c>
      <c r="R76" s="555">
        <v>0</v>
      </c>
      <c r="S76" s="462">
        <f t="shared" si="7"/>
        <v>101</v>
      </c>
      <c r="T76" s="470">
        <f t="shared" si="17"/>
        <v>0.9993380087828537</v>
      </c>
      <c r="U76" s="471"/>
    </row>
    <row r="77" spans="1:21" s="385" customFormat="1" ht="32.25" customHeight="1">
      <c r="A77" s="430" t="s">
        <v>518</v>
      </c>
      <c r="B77" s="449" t="s">
        <v>519</v>
      </c>
      <c r="C77" s="462">
        <f t="shared" si="3"/>
        <v>58567683</v>
      </c>
      <c r="D77" s="555">
        <v>39170611</v>
      </c>
      <c r="E77" s="555">
        <v>19397072</v>
      </c>
      <c r="F77" s="555">
        <v>119000</v>
      </c>
      <c r="G77" s="555">
        <v>0</v>
      </c>
      <c r="H77" s="533">
        <f t="shared" si="4"/>
        <v>58448683</v>
      </c>
      <c r="I77" s="533">
        <f t="shared" si="5"/>
        <v>24798094</v>
      </c>
      <c r="J77" s="555">
        <v>6308185</v>
      </c>
      <c r="K77" s="555">
        <v>2213395</v>
      </c>
      <c r="L77" s="555">
        <v>0</v>
      </c>
      <c r="M77" s="534">
        <f t="shared" si="6"/>
        <v>15514736</v>
      </c>
      <c r="N77" s="555">
        <v>746437</v>
      </c>
      <c r="O77" s="555">
        <v>15341</v>
      </c>
      <c r="P77" s="555">
        <v>0</v>
      </c>
      <c r="Q77" s="555">
        <v>0</v>
      </c>
      <c r="R77" s="555">
        <v>33650589</v>
      </c>
      <c r="S77" s="462">
        <f t="shared" si="7"/>
        <v>49927103</v>
      </c>
      <c r="T77" s="470">
        <f t="shared" si="17"/>
        <v>0.3436385070562278</v>
      </c>
      <c r="U77" s="471"/>
    </row>
    <row r="78" spans="1:21" s="385" customFormat="1" ht="32.25" customHeight="1">
      <c r="A78" s="430" t="s">
        <v>520</v>
      </c>
      <c r="B78" s="449" t="s">
        <v>521</v>
      </c>
      <c r="C78" s="462">
        <f t="shared" si="3"/>
        <v>13088291</v>
      </c>
      <c r="D78" s="555">
        <v>10693454</v>
      </c>
      <c r="E78" s="555">
        <v>2394837</v>
      </c>
      <c r="F78" s="555">
        <v>0</v>
      </c>
      <c r="G78" s="555">
        <v>0</v>
      </c>
      <c r="H78" s="533">
        <f t="shared" si="4"/>
        <v>13088291</v>
      </c>
      <c r="I78" s="533">
        <f t="shared" si="5"/>
        <v>10603010</v>
      </c>
      <c r="J78" s="555">
        <v>442789</v>
      </c>
      <c r="K78" s="555">
        <v>225013</v>
      </c>
      <c r="L78" s="555">
        <v>1648</v>
      </c>
      <c r="M78" s="534">
        <f t="shared" si="6"/>
        <v>9933560</v>
      </c>
      <c r="N78" s="555">
        <v>0</v>
      </c>
      <c r="O78" s="555">
        <v>0</v>
      </c>
      <c r="P78" s="555">
        <v>0</v>
      </c>
      <c r="Q78" s="555">
        <v>0</v>
      </c>
      <c r="R78" s="555">
        <v>2485281</v>
      </c>
      <c r="S78" s="462">
        <f t="shared" si="7"/>
        <v>12418841</v>
      </c>
      <c r="T78" s="470">
        <f t="shared" si="17"/>
        <v>0.06313773164412748</v>
      </c>
      <c r="U78" s="471"/>
    </row>
    <row r="79" spans="1:21" s="385" customFormat="1" ht="32.25" customHeight="1">
      <c r="A79" s="430" t="s">
        <v>522</v>
      </c>
      <c r="B79" s="449" t="s">
        <v>523</v>
      </c>
      <c r="C79" s="462">
        <f t="shared" si="3"/>
        <v>15770932</v>
      </c>
      <c r="D79" s="555">
        <v>13049124</v>
      </c>
      <c r="E79" s="555">
        <v>2721808</v>
      </c>
      <c r="F79" s="555">
        <v>0</v>
      </c>
      <c r="G79" s="555">
        <v>0</v>
      </c>
      <c r="H79" s="533">
        <f t="shared" si="4"/>
        <v>15770932</v>
      </c>
      <c r="I79" s="533">
        <f t="shared" si="5"/>
        <v>9230858</v>
      </c>
      <c r="J79" s="555">
        <v>423143</v>
      </c>
      <c r="K79" s="555">
        <v>145579</v>
      </c>
      <c r="L79" s="555">
        <v>0</v>
      </c>
      <c r="M79" s="534">
        <f t="shared" si="6"/>
        <v>8661136</v>
      </c>
      <c r="N79" s="555">
        <v>1000</v>
      </c>
      <c r="O79" s="555">
        <v>0</v>
      </c>
      <c r="P79" s="555">
        <v>0</v>
      </c>
      <c r="Q79" s="555">
        <v>0</v>
      </c>
      <c r="R79" s="555">
        <v>6540074</v>
      </c>
      <c r="S79" s="462">
        <f t="shared" si="7"/>
        <v>15202210</v>
      </c>
      <c r="T79" s="470">
        <f t="shared" si="17"/>
        <v>0.061610957507958634</v>
      </c>
      <c r="U79" s="471"/>
    </row>
    <row r="80" spans="1:21" s="385" customFormat="1" ht="32.25" customHeight="1">
      <c r="A80" s="430" t="s">
        <v>524</v>
      </c>
      <c r="B80" s="449" t="s">
        <v>525</v>
      </c>
      <c r="C80" s="462">
        <f t="shared" si="3"/>
        <v>20861543</v>
      </c>
      <c r="D80" s="555">
        <v>11381502</v>
      </c>
      <c r="E80" s="555">
        <v>9480041</v>
      </c>
      <c r="F80" s="555">
        <v>662340</v>
      </c>
      <c r="G80" s="555">
        <v>0</v>
      </c>
      <c r="H80" s="533">
        <f t="shared" si="4"/>
        <v>20199203</v>
      </c>
      <c r="I80" s="533">
        <f t="shared" si="5"/>
        <v>16681967</v>
      </c>
      <c r="J80" s="555">
        <v>2726566</v>
      </c>
      <c r="K80" s="555">
        <v>4864042</v>
      </c>
      <c r="L80" s="555">
        <v>0</v>
      </c>
      <c r="M80" s="534">
        <f t="shared" si="6"/>
        <v>9091359</v>
      </c>
      <c r="N80" s="555">
        <v>0</v>
      </c>
      <c r="O80" s="555"/>
      <c r="P80" s="555">
        <v>0</v>
      </c>
      <c r="Q80" s="555">
        <v>0</v>
      </c>
      <c r="R80" s="555">
        <v>3517236</v>
      </c>
      <c r="S80" s="462">
        <f t="shared" si="7"/>
        <v>12608595</v>
      </c>
      <c r="T80" s="470">
        <f t="shared" si="17"/>
        <v>0.45501876367457145</v>
      </c>
      <c r="U80" s="471"/>
    </row>
    <row r="81" spans="1:21" s="385" customFormat="1" ht="32.25" customHeight="1">
      <c r="A81" s="430" t="s">
        <v>566</v>
      </c>
      <c r="B81" s="449" t="s">
        <v>460</v>
      </c>
      <c r="C81" s="462">
        <f t="shared" si="3"/>
        <v>24578</v>
      </c>
      <c r="D81" s="555">
        <v>18075</v>
      </c>
      <c r="E81" s="555">
        <v>6503</v>
      </c>
      <c r="F81" s="555">
        <v>0</v>
      </c>
      <c r="G81" s="555">
        <v>0</v>
      </c>
      <c r="H81" s="533">
        <f t="shared" si="4"/>
        <v>24578</v>
      </c>
      <c r="I81" s="533">
        <f t="shared" si="5"/>
        <v>6503</v>
      </c>
      <c r="J81" s="555">
        <v>6503</v>
      </c>
      <c r="K81" s="555">
        <v>0</v>
      </c>
      <c r="L81" s="555">
        <v>0</v>
      </c>
      <c r="M81" s="534">
        <f t="shared" si="6"/>
        <v>0</v>
      </c>
      <c r="N81" s="555">
        <v>0</v>
      </c>
      <c r="O81" s="555">
        <v>0</v>
      </c>
      <c r="P81" s="555">
        <v>0</v>
      </c>
      <c r="Q81" s="555">
        <v>0</v>
      </c>
      <c r="R81" s="555">
        <v>18075</v>
      </c>
      <c r="S81" s="462">
        <f t="shared" si="7"/>
        <v>18075</v>
      </c>
      <c r="T81" s="470">
        <f t="shared" si="17"/>
        <v>1</v>
      </c>
      <c r="U81" s="471"/>
    </row>
    <row r="82" spans="1:21" s="385" customFormat="1" ht="32.25" customHeight="1">
      <c r="A82" s="432" t="s">
        <v>63</v>
      </c>
      <c r="B82" s="446" t="s">
        <v>526</v>
      </c>
      <c r="C82" s="462">
        <f t="shared" si="3"/>
        <v>45158021</v>
      </c>
      <c r="D82" s="533">
        <f>D83+D84+D85+D86</f>
        <v>29895379</v>
      </c>
      <c r="E82" s="533">
        <f aca="true" t="shared" si="20" ref="E82:R82">E83+E84+E85+E86</f>
        <v>15262642</v>
      </c>
      <c r="F82" s="533">
        <f t="shared" si="20"/>
        <v>1765272</v>
      </c>
      <c r="G82" s="533">
        <f t="shared" si="20"/>
        <v>0</v>
      </c>
      <c r="H82" s="533">
        <f t="shared" si="4"/>
        <v>43392749</v>
      </c>
      <c r="I82" s="533">
        <f t="shared" si="5"/>
        <v>30878468</v>
      </c>
      <c r="J82" s="533">
        <f t="shared" si="20"/>
        <v>6032545</v>
      </c>
      <c r="K82" s="533">
        <f t="shared" si="20"/>
        <v>1406391</v>
      </c>
      <c r="L82" s="533">
        <f t="shared" si="20"/>
        <v>0</v>
      </c>
      <c r="M82" s="556">
        <f t="shared" si="6"/>
        <v>22592930</v>
      </c>
      <c r="N82" s="533">
        <f t="shared" si="20"/>
        <v>347701</v>
      </c>
      <c r="O82" s="533">
        <f t="shared" si="20"/>
        <v>498901</v>
      </c>
      <c r="P82" s="533">
        <f t="shared" si="20"/>
        <v>0</v>
      </c>
      <c r="Q82" s="533">
        <f t="shared" si="20"/>
        <v>0</v>
      </c>
      <c r="R82" s="533">
        <f t="shared" si="20"/>
        <v>12514281</v>
      </c>
      <c r="S82" s="462">
        <f t="shared" si="7"/>
        <v>35953813</v>
      </c>
      <c r="T82" s="470">
        <f t="shared" si="17"/>
        <v>0.24091013841748884</v>
      </c>
      <c r="U82" s="471"/>
    </row>
    <row r="83" spans="1:21" s="385" customFormat="1" ht="32.25" customHeight="1">
      <c r="A83" s="430" t="s">
        <v>527</v>
      </c>
      <c r="B83" s="450" t="s">
        <v>528</v>
      </c>
      <c r="C83" s="462">
        <f t="shared" si="3"/>
        <v>73222</v>
      </c>
      <c r="D83" s="545">
        <v>0</v>
      </c>
      <c r="E83" s="545">
        <f>69422+1400+2400</f>
        <v>73222</v>
      </c>
      <c r="F83" s="545">
        <v>0</v>
      </c>
      <c r="G83" s="545">
        <v>0</v>
      </c>
      <c r="H83" s="533">
        <f t="shared" si="4"/>
        <v>73222</v>
      </c>
      <c r="I83" s="533">
        <f t="shared" si="5"/>
        <v>73222</v>
      </c>
      <c r="J83" s="545">
        <f>69422+1400+2400</f>
        <v>73222</v>
      </c>
      <c r="K83" s="545">
        <v>0</v>
      </c>
      <c r="L83" s="545">
        <v>0</v>
      </c>
      <c r="M83" s="534">
        <f t="shared" si="6"/>
        <v>0</v>
      </c>
      <c r="N83" s="545">
        <v>0</v>
      </c>
      <c r="O83" s="545">
        <v>0</v>
      </c>
      <c r="P83" s="545">
        <v>0</v>
      </c>
      <c r="Q83" s="546">
        <v>0</v>
      </c>
      <c r="R83" s="547">
        <v>0</v>
      </c>
      <c r="S83" s="462">
        <f t="shared" si="7"/>
        <v>0</v>
      </c>
      <c r="T83" s="470">
        <f t="shared" si="17"/>
        <v>1</v>
      </c>
      <c r="U83" s="471"/>
    </row>
    <row r="84" spans="1:21" s="385" customFormat="1" ht="32.25" customHeight="1">
      <c r="A84" s="430" t="s">
        <v>529</v>
      </c>
      <c r="B84" s="450" t="s">
        <v>530</v>
      </c>
      <c r="C84" s="462">
        <f t="shared" si="3"/>
        <v>8405930</v>
      </c>
      <c r="D84" s="545">
        <v>6601253</v>
      </c>
      <c r="E84" s="545">
        <f>605531+429934+769212</f>
        <v>1804677</v>
      </c>
      <c r="F84" s="545">
        <v>0</v>
      </c>
      <c r="G84" s="545">
        <v>0</v>
      </c>
      <c r="H84" s="533">
        <f aca="true" t="shared" si="21" ref="H84:H97">C84-F84</f>
        <v>8405930</v>
      </c>
      <c r="I84" s="533">
        <f t="shared" si="5"/>
        <v>6755726</v>
      </c>
      <c r="J84" s="545">
        <f>538202+60686+1048689</f>
        <v>1647577</v>
      </c>
      <c r="K84" s="545">
        <v>0</v>
      </c>
      <c r="L84" s="545">
        <v>0</v>
      </c>
      <c r="M84" s="534">
        <f t="shared" si="6"/>
        <v>4857765</v>
      </c>
      <c r="N84" s="545">
        <v>124687</v>
      </c>
      <c r="O84" s="545">
        <v>125697</v>
      </c>
      <c r="P84" s="545">
        <v>0</v>
      </c>
      <c r="Q84" s="546">
        <v>0</v>
      </c>
      <c r="R84" s="547">
        <v>1650204</v>
      </c>
      <c r="S84" s="462">
        <f t="shared" si="7"/>
        <v>6758353</v>
      </c>
      <c r="T84" s="470">
        <f t="shared" si="17"/>
        <v>0.24387860016821286</v>
      </c>
      <c r="U84" s="471"/>
    </row>
    <row r="85" spans="1:21" s="385" customFormat="1" ht="32.25" customHeight="1">
      <c r="A85" s="430" t="s">
        <v>531</v>
      </c>
      <c r="B85" s="450" t="s">
        <v>473</v>
      </c>
      <c r="C85" s="462">
        <f t="shared" si="3"/>
        <v>13421779</v>
      </c>
      <c r="D85" s="545">
        <v>8890833</v>
      </c>
      <c r="E85" s="545">
        <f>4348334+122144+60468</f>
        <v>4530946</v>
      </c>
      <c r="F85" s="545">
        <v>1667658</v>
      </c>
      <c r="G85" s="545"/>
      <c r="H85" s="533">
        <f t="shared" si="21"/>
        <v>11754121</v>
      </c>
      <c r="I85" s="533">
        <f t="shared" si="5"/>
        <v>10758115</v>
      </c>
      <c r="J85" s="545">
        <f>1111105+84618+160963</f>
        <v>1356686</v>
      </c>
      <c r="K85" s="545">
        <v>456509</v>
      </c>
      <c r="L85" s="545"/>
      <c r="M85" s="534">
        <f t="shared" si="6"/>
        <v>8944920</v>
      </c>
      <c r="N85" s="545"/>
      <c r="O85" s="545"/>
      <c r="P85" s="545"/>
      <c r="Q85" s="546"/>
      <c r="R85" s="547">
        <v>996006</v>
      </c>
      <c r="S85" s="462">
        <f t="shared" si="7"/>
        <v>9940926</v>
      </c>
      <c r="T85" s="470">
        <f t="shared" si="17"/>
        <v>0.16854207265863955</v>
      </c>
      <c r="U85" s="471"/>
    </row>
    <row r="86" spans="1:21" s="385" customFormat="1" ht="32.25" customHeight="1">
      <c r="A86" s="430" t="s">
        <v>575</v>
      </c>
      <c r="B86" s="450" t="s">
        <v>532</v>
      </c>
      <c r="C86" s="462">
        <f t="shared" si="3"/>
        <v>23257090</v>
      </c>
      <c r="D86" s="545">
        <v>14403293</v>
      </c>
      <c r="E86" s="545">
        <f>8135228+341914+376655</f>
        <v>8853797</v>
      </c>
      <c r="F86" s="545">
        <f>20761+76853</f>
        <v>97614</v>
      </c>
      <c r="G86" s="545">
        <v>0</v>
      </c>
      <c r="H86" s="533">
        <f t="shared" si="21"/>
        <v>23159476</v>
      </c>
      <c r="I86" s="533">
        <f t="shared" si="5"/>
        <v>13291405</v>
      </c>
      <c r="J86" s="545">
        <f>1158318+1051484+745258</f>
        <v>2955060</v>
      </c>
      <c r="K86" s="545">
        <f>910163+39719</f>
        <v>949882</v>
      </c>
      <c r="L86" s="545">
        <v>0</v>
      </c>
      <c r="M86" s="534">
        <f t="shared" si="6"/>
        <v>8790245</v>
      </c>
      <c r="N86" s="545">
        <v>223014</v>
      </c>
      <c r="O86" s="545">
        <v>373204</v>
      </c>
      <c r="P86" s="545">
        <v>0</v>
      </c>
      <c r="Q86" s="546">
        <v>0</v>
      </c>
      <c r="R86" s="547">
        <v>9868071</v>
      </c>
      <c r="S86" s="462">
        <f t="shared" si="7"/>
        <v>19254534</v>
      </c>
      <c r="T86" s="470">
        <f t="shared" si="17"/>
        <v>0.29379452360378755</v>
      </c>
      <c r="U86" s="471"/>
    </row>
    <row r="87" spans="1:21" s="385" customFormat="1" ht="32.25" customHeight="1">
      <c r="A87" s="432" t="s">
        <v>83</v>
      </c>
      <c r="B87" s="446" t="s">
        <v>533</v>
      </c>
      <c r="C87" s="462">
        <f t="shared" si="3"/>
        <v>36086811</v>
      </c>
      <c r="D87" s="533">
        <f>D88+D89+D90</f>
        <v>31710212</v>
      </c>
      <c r="E87" s="533">
        <f aca="true" t="shared" si="22" ref="E87:S87">E88+E89+E90</f>
        <v>4376599</v>
      </c>
      <c r="F87" s="533">
        <f t="shared" si="22"/>
        <v>0</v>
      </c>
      <c r="G87" s="533">
        <f t="shared" si="22"/>
        <v>0</v>
      </c>
      <c r="H87" s="533">
        <f t="shared" si="22"/>
        <v>36086811</v>
      </c>
      <c r="I87" s="533">
        <f t="shared" si="22"/>
        <v>34690714</v>
      </c>
      <c r="J87" s="533">
        <f t="shared" si="22"/>
        <v>1135179</v>
      </c>
      <c r="K87" s="533">
        <f t="shared" si="22"/>
        <v>176338</v>
      </c>
      <c r="L87" s="533">
        <f t="shared" si="22"/>
        <v>0</v>
      </c>
      <c r="M87" s="533">
        <f t="shared" si="22"/>
        <v>33352547</v>
      </c>
      <c r="N87" s="533">
        <f t="shared" si="22"/>
        <v>0</v>
      </c>
      <c r="O87" s="533">
        <f t="shared" si="22"/>
        <v>0</v>
      </c>
      <c r="P87" s="533">
        <f t="shared" si="22"/>
        <v>0</v>
      </c>
      <c r="Q87" s="533">
        <f t="shared" si="22"/>
        <v>26650</v>
      </c>
      <c r="R87" s="533">
        <f t="shared" si="22"/>
        <v>1396097</v>
      </c>
      <c r="S87" s="462">
        <f t="shared" si="22"/>
        <v>34775294</v>
      </c>
      <c r="T87" s="470">
        <f t="shared" si="17"/>
        <v>0.03780599615216914</v>
      </c>
      <c r="U87" s="471"/>
    </row>
    <row r="88" spans="1:21" s="385" customFormat="1" ht="32.25" customHeight="1">
      <c r="A88" s="430" t="s">
        <v>534</v>
      </c>
      <c r="B88" s="440" t="s">
        <v>535</v>
      </c>
      <c r="C88" s="462">
        <f t="shared" si="3"/>
        <v>458348</v>
      </c>
      <c r="D88" s="557">
        <v>98867</v>
      </c>
      <c r="E88" s="557">
        <v>359481</v>
      </c>
      <c r="F88" s="557">
        <v>0</v>
      </c>
      <c r="G88" s="557">
        <v>0</v>
      </c>
      <c r="H88" s="533">
        <f t="shared" si="21"/>
        <v>458348</v>
      </c>
      <c r="I88" s="533">
        <f t="shared" si="5"/>
        <v>412948</v>
      </c>
      <c r="J88" s="557">
        <v>358978</v>
      </c>
      <c r="K88" s="557">
        <v>0</v>
      </c>
      <c r="L88" s="557">
        <v>0</v>
      </c>
      <c r="M88" s="535">
        <f t="shared" si="6"/>
        <v>27320</v>
      </c>
      <c r="N88" s="557">
        <v>0</v>
      </c>
      <c r="O88" s="557">
        <v>0</v>
      </c>
      <c r="P88" s="557">
        <v>0</v>
      </c>
      <c r="Q88" s="558">
        <v>26650</v>
      </c>
      <c r="R88" s="559">
        <v>45400</v>
      </c>
      <c r="S88" s="462">
        <f t="shared" si="7"/>
        <v>99370</v>
      </c>
      <c r="T88" s="470">
        <f t="shared" si="17"/>
        <v>0.8693055784263394</v>
      </c>
      <c r="U88" s="471"/>
    </row>
    <row r="89" spans="1:21" s="385" customFormat="1" ht="32.25" customHeight="1">
      <c r="A89" s="430" t="s">
        <v>536</v>
      </c>
      <c r="B89" s="440" t="s">
        <v>537</v>
      </c>
      <c r="C89" s="462">
        <f t="shared" si="3"/>
        <v>6700238</v>
      </c>
      <c r="D89" s="557">
        <v>3627836</v>
      </c>
      <c r="E89" s="557">
        <v>3072402</v>
      </c>
      <c r="F89" s="557">
        <v>0</v>
      </c>
      <c r="G89" s="557">
        <v>0</v>
      </c>
      <c r="H89" s="533">
        <f t="shared" si="21"/>
        <v>6700238</v>
      </c>
      <c r="I89" s="533">
        <f t="shared" si="5"/>
        <v>5619026</v>
      </c>
      <c r="J89" s="557">
        <v>573509</v>
      </c>
      <c r="K89" s="557">
        <v>176338</v>
      </c>
      <c r="L89" s="557">
        <v>0</v>
      </c>
      <c r="M89" s="535">
        <f t="shared" si="6"/>
        <v>4869179</v>
      </c>
      <c r="N89" s="557">
        <v>0</v>
      </c>
      <c r="O89" s="557">
        <v>0</v>
      </c>
      <c r="P89" s="557">
        <v>0</v>
      </c>
      <c r="Q89" s="558">
        <v>0</v>
      </c>
      <c r="R89" s="559">
        <v>1081212</v>
      </c>
      <c r="S89" s="462">
        <f t="shared" si="7"/>
        <v>5950391</v>
      </c>
      <c r="T89" s="470">
        <f t="shared" si="17"/>
        <v>0.13344786089261734</v>
      </c>
      <c r="U89" s="471"/>
    </row>
    <row r="90" spans="1:21" s="385" customFormat="1" ht="32.25" customHeight="1">
      <c r="A90" s="430" t="s">
        <v>538</v>
      </c>
      <c r="B90" s="441" t="s">
        <v>539</v>
      </c>
      <c r="C90" s="462">
        <f t="shared" si="3"/>
        <v>28928225</v>
      </c>
      <c r="D90" s="559">
        <v>27983509</v>
      </c>
      <c r="E90" s="559">
        <v>944716</v>
      </c>
      <c r="F90" s="559" t="s">
        <v>445</v>
      </c>
      <c r="G90" s="559" t="s">
        <v>445</v>
      </c>
      <c r="H90" s="533">
        <f t="shared" si="21"/>
        <v>28928225</v>
      </c>
      <c r="I90" s="533">
        <f t="shared" si="5"/>
        <v>28658740</v>
      </c>
      <c r="J90" s="559">
        <v>202692</v>
      </c>
      <c r="K90" s="559" t="s">
        <v>445</v>
      </c>
      <c r="L90" s="559" t="s">
        <v>445</v>
      </c>
      <c r="M90" s="535">
        <f t="shared" si="6"/>
        <v>28456048</v>
      </c>
      <c r="N90" s="559">
        <v>0</v>
      </c>
      <c r="O90" s="559" t="s">
        <v>445</v>
      </c>
      <c r="P90" s="559" t="s">
        <v>445</v>
      </c>
      <c r="Q90" s="559" t="s">
        <v>445</v>
      </c>
      <c r="R90" s="559">
        <v>269485</v>
      </c>
      <c r="S90" s="462">
        <f t="shared" si="7"/>
        <v>28725533</v>
      </c>
      <c r="T90" s="470">
        <f t="shared" si="17"/>
        <v>0.007072606820816268</v>
      </c>
      <c r="U90" s="471"/>
    </row>
    <row r="91" spans="1:21" s="385" customFormat="1" ht="32.25" customHeight="1">
      <c r="A91" s="432" t="s">
        <v>84</v>
      </c>
      <c r="B91" s="446" t="s">
        <v>540</v>
      </c>
      <c r="C91" s="462">
        <f t="shared" si="3"/>
        <v>29413736</v>
      </c>
      <c r="D91" s="533">
        <f>D92+D93+D94</f>
        <v>27417215</v>
      </c>
      <c r="E91" s="533">
        <f aca="true" t="shared" si="23" ref="E91:S91">E92+E93+E94</f>
        <v>1996521</v>
      </c>
      <c r="F91" s="533">
        <f t="shared" si="23"/>
        <v>449122</v>
      </c>
      <c r="G91" s="533">
        <f t="shared" si="23"/>
        <v>0</v>
      </c>
      <c r="H91" s="533">
        <f t="shared" si="23"/>
        <v>28964614</v>
      </c>
      <c r="I91" s="533">
        <f t="shared" si="23"/>
        <v>11616728</v>
      </c>
      <c r="J91" s="533">
        <f t="shared" si="23"/>
        <v>320941</v>
      </c>
      <c r="K91" s="533">
        <f t="shared" si="23"/>
        <v>677425</v>
      </c>
      <c r="L91" s="533">
        <f t="shared" si="23"/>
        <v>0</v>
      </c>
      <c r="M91" s="533">
        <f t="shared" si="23"/>
        <v>10618362</v>
      </c>
      <c r="N91" s="533">
        <f t="shared" si="23"/>
        <v>0</v>
      </c>
      <c r="O91" s="533">
        <f t="shared" si="23"/>
        <v>0</v>
      </c>
      <c r="P91" s="533">
        <f t="shared" si="23"/>
        <v>0</v>
      </c>
      <c r="Q91" s="533">
        <f t="shared" si="23"/>
        <v>0</v>
      </c>
      <c r="R91" s="533">
        <f t="shared" si="23"/>
        <v>17347886</v>
      </c>
      <c r="S91" s="462">
        <f t="shared" si="23"/>
        <v>27966248</v>
      </c>
      <c r="T91" s="470">
        <f t="shared" si="17"/>
        <v>0.08594210004744882</v>
      </c>
      <c r="U91" s="471"/>
    </row>
    <row r="92" spans="1:21" s="385" customFormat="1" ht="32.25" customHeight="1">
      <c r="A92" s="430" t="s">
        <v>541</v>
      </c>
      <c r="B92" s="434" t="s">
        <v>555</v>
      </c>
      <c r="C92" s="462">
        <f t="shared" si="3"/>
        <v>1959496</v>
      </c>
      <c r="D92" s="538">
        <v>1889500</v>
      </c>
      <c r="E92" s="538">
        <v>69996</v>
      </c>
      <c r="F92" s="538">
        <v>10622</v>
      </c>
      <c r="G92" s="538"/>
      <c r="H92" s="533">
        <f t="shared" si="21"/>
        <v>1948874</v>
      </c>
      <c r="I92" s="533">
        <f t="shared" si="5"/>
        <v>297831</v>
      </c>
      <c r="J92" s="538">
        <f>65557+1500+2184</f>
        <v>69241</v>
      </c>
      <c r="K92" s="538">
        <v>0</v>
      </c>
      <c r="L92" s="538"/>
      <c r="M92" s="534">
        <f t="shared" si="6"/>
        <v>228590</v>
      </c>
      <c r="N92" s="538">
        <v>0</v>
      </c>
      <c r="O92" s="538"/>
      <c r="P92" s="538"/>
      <c r="Q92" s="538"/>
      <c r="R92" s="538">
        <v>1651043</v>
      </c>
      <c r="S92" s="462">
        <f t="shared" si="7"/>
        <v>1879633</v>
      </c>
      <c r="T92" s="470">
        <f t="shared" si="17"/>
        <v>0.2324841940563608</v>
      </c>
      <c r="U92" s="471"/>
    </row>
    <row r="93" spans="1:21" s="385" customFormat="1" ht="32.25" customHeight="1">
      <c r="A93" s="430" t="s">
        <v>543</v>
      </c>
      <c r="B93" s="434" t="s">
        <v>544</v>
      </c>
      <c r="C93" s="462">
        <f t="shared" si="3"/>
        <v>18705791</v>
      </c>
      <c r="D93" s="538">
        <v>16854426</v>
      </c>
      <c r="E93" s="538">
        <v>1851365</v>
      </c>
      <c r="F93" s="538">
        <v>438500</v>
      </c>
      <c r="G93" s="538">
        <v>0</v>
      </c>
      <c r="H93" s="533">
        <f t="shared" si="21"/>
        <v>18267291</v>
      </c>
      <c r="I93" s="533">
        <f t="shared" si="5"/>
        <v>3289985</v>
      </c>
      <c r="J93" s="538">
        <v>141490</v>
      </c>
      <c r="K93" s="538">
        <v>367225</v>
      </c>
      <c r="L93" s="538">
        <v>0</v>
      </c>
      <c r="M93" s="534">
        <f t="shared" si="6"/>
        <v>2781270</v>
      </c>
      <c r="N93" s="538">
        <v>0</v>
      </c>
      <c r="O93" s="538">
        <v>0</v>
      </c>
      <c r="P93" s="538">
        <v>0</v>
      </c>
      <c r="Q93" s="538">
        <v>0</v>
      </c>
      <c r="R93" s="538">
        <v>14977306</v>
      </c>
      <c r="S93" s="462">
        <f t="shared" si="7"/>
        <v>17758576</v>
      </c>
      <c r="T93" s="470">
        <f t="shared" si="17"/>
        <v>0.15462532503947587</v>
      </c>
      <c r="U93" s="471"/>
    </row>
    <row r="94" spans="1:21" s="385" customFormat="1" ht="32.25" customHeight="1">
      <c r="A94" s="442" t="s">
        <v>545</v>
      </c>
      <c r="B94" s="434" t="s">
        <v>546</v>
      </c>
      <c r="C94" s="462">
        <f t="shared" si="3"/>
        <v>8748449</v>
      </c>
      <c r="D94" s="538">
        <v>8673289</v>
      </c>
      <c r="E94" s="538">
        <v>75160</v>
      </c>
      <c r="F94" s="538">
        <v>0</v>
      </c>
      <c r="G94" s="538">
        <v>0</v>
      </c>
      <c r="H94" s="533">
        <f t="shared" si="21"/>
        <v>8748449</v>
      </c>
      <c r="I94" s="533">
        <f t="shared" si="5"/>
        <v>8028912</v>
      </c>
      <c r="J94" s="538">
        <v>110210</v>
      </c>
      <c r="K94" s="538">
        <v>310200</v>
      </c>
      <c r="L94" s="538">
        <v>0</v>
      </c>
      <c r="M94" s="534">
        <f t="shared" si="6"/>
        <v>7608502</v>
      </c>
      <c r="N94" s="538">
        <v>0</v>
      </c>
      <c r="O94" s="538">
        <v>0</v>
      </c>
      <c r="P94" s="538">
        <v>0</v>
      </c>
      <c r="Q94" s="538">
        <v>0</v>
      </c>
      <c r="R94" s="539">
        <v>719537</v>
      </c>
      <c r="S94" s="462">
        <f t="shared" si="7"/>
        <v>8328039</v>
      </c>
      <c r="T94" s="470">
        <f t="shared" si="17"/>
        <v>0.05236201368255126</v>
      </c>
      <c r="U94" s="471"/>
    </row>
    <row r="95" spans="1:21" s="385" customFormat="1" ht="32.25" customHeight="1">
      <c r="A95" s="432" t="s">
        <v>85</v>
      </c>
      <c r="B95" s="433" t="s">
        <v>547</v>
      </c>
      <c r="C95" s="462">
        <f t="shared" si="3"/>
        <v>9373792</v>
      </c>
      <c r="D95" s="533">
        <f>D96+D97</f>
        <v>4958499</v>
      </c>
      <c r="E95" s="533">
        <f aca="true" t="shared" si="24" ref="E95:R95">E96+E97</f>
        <v>4415293</v>
      </c>
      <c r="F95" s="533">
        <f t="shared" si="24"/>
        <v>0</v>
      </c>
      <c r="G95" s="533">
        <f t="shared" si="24"/>
        <v>0</v>
      </c>
      <c r="H95" s="533">
        <f t="shared" si="24"/>
        <v>9373792</v>
      </c>
      <c r="I95" s="533">
        <f t="shared" si="24"/>
        <v>4619862</v>
      </c>
      <c r="J95" s="533">
        <f t="shared" si="24"/>
        <v>1355708</v>
      </c>
      <c r="K95" s="533">
        <f t="shared" si="24"/>
        <v>475137</v>
      </c>
      <c r="L95" s="533">
        <f t="shared" si="24"/>
        <v>0</v>
      </c>
      <c r="M95" s="533">
        <f t="shared" si="24"/>
        <v>2789017</v>
      </c>
      <c r="N95" s="533">
        <f t="shared" si="24"/>
        <v>0</v>
      </c>
      <c r="O95" s="533">
        <f t="shared" si="24"/>
        <v>0</v>
      </c>
      <c r="P95" s="533">
        <f t="shared" si="24"/>
        <v>0</v>
      </c>
      <c r="Q95" s="533">
        <f t="shared" si="24"/>
        <v>0</v>
      </c>
      <c r="R95" s="533">
        <f t="shared" si="24"/>
        <v>4753930</v>
      </c>
      <c r="S95" s="462">
        <f t="shared" si="7"/>
        <v>7542947</v>
      </c>
      <c r="T95" s="470">
        <f t="shared" si="17"/>
        <v>0.3962986340284623</v>
      </c>
      <c r="U95" s="471"/>
    </row>
    <row r="96" spans="1:21" s="385" customFormat="1" ht="32.25" customHeight="1">
      <c r="A96" s="430" t="s">
        <v>548</v>
      </c>
      <c r="B96" s="434" t="s">
        <v>549</v>
      </c>
      <c r="C96" s="462">
        <f t="shared" si="3"/>
        <v>5097774</v>
      </c>
      <c r="D96" s="550">
        <v>777871</v>
      </c>
      <c r="E96" s="550">
        <v>4319903</v>
      </c>
      <c r="F96" s="550"/>
      <c r="G96" s="550">
        <v>0</v>
      </c>
      <c r="H96" s="533">
        <f t="shared" si="21"/>
        <v>5097774</v>
      </c>
      <c r="I96" s="533">
        <f t="shared" si="5"/>
        <v>1933529</v>
      </c>
      <c r="J96" s="550">
        <v>545626</v>
      </c>
      <c r="K96" s="550">
        <v>463960</v>
      </c>
      <c r="L96" s="550">
        <v>0</v>
      </c>
      <c r="M96" s="534">
        <f t="shared" si="6"/>
        <v>923943</v>
      </c>
      <c r="N96" s="550"/>
      <c r="O96" s="550"/>
      <c r="P96" s="550"/>
      <c r="Q96" s="550"/>
      <c r="R96" s="534">
        <v>3164245</v>
      </c>
      <c r="S96" s="462">
        <f t="shared" si="7"/>
        <v>4088188</v>
      </c>
      <c r="T96" s="470">
        <f t="shared" si="17"/>
        <v>0.5221468103141975</v>
      </c>
      <c r="U96" s="471"/>
    </row>
    <row r="97" spans="1:21" ht="32.25" customHeight="1" thickBot="1">
      <c r="A97" s="430" t="s">
        <v>550</v>
      </c>
      <c r="B97" s="434" t="s">
        <v>551</v>
      </c>
      <c r="C97" s="462">
        <f t="shared" si="3"/>
        <v>4276018</v>
      </c>
      <c r="D97" s="550">
        <v>4180628</v>
      </c>
      <c r="E97" s="550">
        <v>95390</v>
      </c>
      <c r="F97" s="550"/>
      <c r="G97" s="550">
        <v>0</v>
      </c>
      <c r="H97" s="533">
        <f t="shared" si="21"/>
        <v>4276018</v>
      </c>
      <c r="I97" s="533">
        <f t="shared" si="5"/>
        <v>2686333</v>
      </c>
      <c r="J97" s="550">
        <v>810082</v>
      </c>
      <c r="K97" s="550">
        <v>11177</v>
      </c>
      <c r="L97" s="550">
        <v>0</v>
      </c>
      <c r="M97" s="534">
        <f t="shared" si="6"/>
        <v>1865074</v>
      </c>
      <c r="N97" s="550"/>
      <c r="O97" s="550"/>
      <c r="P97" s="550"/>
      <c r="Q97" s="550"/>
      <c r="R97" s="534">
        <v>1589685</v>
      </c>
      <c r="S97" s="462">
        <f t="shared" si="7"/>
        <v>3454759</v>
      </c>
      <c r="T97" s="470">
        <f t="shared" si="17"/>
        <v>0.30571749667669645</v>
      </c>
      <c r="U97" s="472"/>
    </row>
    <row r="98" spans="1:20" s="384" customFormat="1" ht="29.25" customHeight="1" thickTop="1">
      <c r="A98" s="888"/>
      <c r="B98" s="888"/>
      <c r="C98" s="888"/>
      <c r="D98" s="888"/>
      <c r="E98" s="888"/>
      <c r="F98" s="421"/>
      <c r="G98" s="416"/>
      <c r="H98" s="416"/>
      <c r="I98" s="416"/>
      <c r="J98" s="416"/>
      <c r="K98" s="416"/>
      <c r="L98" s="416"/>
      <c r="M98" s="416"/>
      <c r="N98" s="416"/>
      <c r="O98" s="886" t="str">
        <f>'Thong tin'!B8</f>
        <v>Lâm Đồng, ngày 06 tháng 03 năm 2017</v>
      </c>
      <c r="P98" s="886"/>
      <c r="Q98" s="886"/>
      <c r="R98" s="886"/>
      <c r="S98" s="886"/>
      <c r="T98" s="886"/>
    </row>
    <row r="99" spans="1:20" s="405" customFormat="1" ht="19.5" customHeight="1">
      <c r="A99" s="418"/>
      <c r="B99" s="915" t="s">
        <v>4</v>
      </c>
      <c r="C99" s="915"/>
      <c r="D99" s="915"/>
      <c r="E99" s="915"/>
      <c r="F99" s="414"/>
      <c r="G99" s="414"/>
      <c r="H99" s="414"/>
      <c r="I99" s="414"/>
      <c r="J99" s="414"/>
      <c r="K99" s="414"/>
      <c r="L99" s="414"/>
      <c r="M99" s="414"/>
      <c r="N99" s="414"/>
      <c r="O99" s="908" t="str">
        <f>'Thong tin'!B7</f>
        <v>CỤC TRƯỞNG</v>
      </c>
      <c r="P99" s="908"/>
      <c r="Q99" s="908"/>
      <c r="R99" s="908"/>
      <c r="S99" s="908"/>
      <c r="T99" s="908"/>
    </row>
    <row r="100" spans="1:20" ht="18.75">
      <c r="A100" s="412"/>
      <c r="B100" s="885"/>
      <c r="C100" s="885"/>
      <c r="D100" s="885"/>
      <c r="E100" s="413"/>
      <c r="F100" s="413"/>
      <c r="G100" s="413"/>
      <c r="H100" s="413"/>
      <c r="I100" s="413"/>
      <c r="J100" s="413"/>
      <c r="K100" s="413"/>
      <c r="L100" s="413"/>
      <c r="M100" s="413"/>
      <c r="N100" s="413"/>
      <c r="O100" s="883"/>
      <c r="P100" s="883"/>
      <c r="Q100" s="883"/>
      <c r="R100" s="883"/>
      <c r="S100" s="883"/>
      <c r="T100" s="883"/>
    </row>
    <row r="101" spans="1:20" ht="18.75">
      <c r="A101" s="412"/>
      <c r="B101" s="412"/>
      <c r="C101" s="412"/>
      <c r="D101" s="413"/>
      <c r="E101" s="413"/>
      <c r="F101" s="413"/>
      <c r="G101" s="413"/>
      <c r="H101" s="413"/>
      <c r="I101" s="413"/>
      <c r="J101" s="413"/>
      <c r="K101" s="413"/>
      <c r="L101" s="413"/>
      <c r="M101" s="413"/>
      <c r="N101" s="413"/>
      <c r="O101" s="413"/>
      <c r="P101" s="413"/>
      <c r="Q101" s="413"/>
      <c r="R101" s="413"/>
      <c r="S101" s="412"/>
      <c r="T101" s="412"/>
    </row>
    <row r="102" spans="1:20" ht="15.75">
      <c r="A102" s="411"/>
      <c r="B102" s="899"/>
      <c r="C102" s="899"/>
      <c r="D102" s="899"/>
      <c r="E102" s="422"/>
      <c r="F102" s="422"/>
      <c r="G102" s="422"/>
      <c r="H102" s="422"/>
      <c r="I102" s="422"/>
      <c r="J102" s="422"/>
      <c r="K102" s="422"/>
      <c r="L102" s="422"/>
      <c r="M102" s="422"/>
      <c r="N102" s="422"/>
      <c r="O102" s="422"/>
      <c r="P102" s="422"/>
      <c r="Q102" s="899"/>
      <c r="R102" s="899"/>
      <c r="S102" s="899"/>
      <c r="T102" s="411"/>
    </row>
    <row r="103" spans="1:20" ht="15.75" customHeight="1">
      <c r="A103" s="423"/>
      <c r="B103" s="417"/>
      <c r="C103" s="417"/>
      <c r="D103" s="424"/>
      <c r="E103" s="424"/>
      <c r="F103" s="424"/>
      <c r="G103" s="424"/>
      <c r="H103" s="424"/>
      <c r="I103" s="424"/>
      <c r="J103" s="424"/>
      <c r="K103" s="424"/>
      <c r="L103" s="424"/>
      <c r="M103" s="424"/>
      <c r="N103" s="424"/>
      <c r="O103" s="424"/>
      <c r="P103" s="424"/>
      <c r="Q103" s="424"/>
      <c r="R103" s="424"/>
      <c r="S103" s="417"/>
      <c r="T103" s="417"/>
    </row>
    <row r="104" spans="1:20" ht="15.75" customHeight="1">
      <c r="A104" s="411"/>
      <c r="B104" s="901"/>
      <c r="C104" s="901"/>
      <c r="D104" s="901"/>
      <c r="E104" s="901"/>
      <c r="F104" s="901"/>
      <c r="G104" s="901"/>
      <c r="H104" s="901"/>
      <c r="I104" s="901"/>
      <c r="J104" s="901"/>
      <c r="K104" s="901"/>
      <c r="L104" s="901"/>
      <c r="M104" s="901"/>
      <c r="N104" s="901"/>
      <c r="O104" s="901"/>
      <c r="P104" s="901"/>
      <c r="Q104" s="422"/>
      <c r="R104" s="422"/>
      <c r="S104" s="411"/>
      <c r="T104" s="411"/>
    </row>
    <row r="105" spans="1:20" ht="15.75">
      <c r="A105" s="425"/>
      <c r="B105" s="425"/>
      <c r="C105" s="425"/>
      <c r="D105" s="425"/>
      <c r="E105" s="425"/>
      <c r="F105" s="425"/>
      <c r="G105" s="425"/>
      <c r="H105" s="425"/>
      <c r="I105" s="425"/>
      <c r="J105" s="425"/>
      <c r="K105" s="425"/>
      <c r="L105" s="425"/>
      <c r="M105" s="425"/>
      <c r="N105" s="425"/>
      <c r="O105" s="425"/>
      <c r="P105" s="425"/>
      <c r="Q105" s="425"/>
      <c r="R105" s="411"/>
      <c r="S105" s="411"/>
      <c r="T105" s="411"/>
    </row>
    <row r="106" spans="1:14" ht="15.75">
      <c r="A106" s="411"/>
      <c r="F106" s="417"/>
      <c r="G106" s="417"/>
      <c r="H106" s="417"/>
      <c r="I106" s="417"/>
      <c r="J106" s="417"/>
      <c r="K106" s="417"/>
      <c r="L106" s="417"/>
      <c r="M106" s="417"/>
      <c r="N106" s="417"/>
    </row>
    <row r="107" spans="2:21" ht="20.25">
      <c r="B107" s="900" t="str">
        <f>'Thong tin'!B5</f>
        <v>Phạm Ngọc Hoa</v>
      </c>
      <c r="C107" s="900"/>
      <c r="D107" s="900"/>
      <c r="E107" s="900"/>
      <c r="F107" s="385"/>
      <c r="G107" s="385"/>
      <c r="H107" s="385"/>
      <c r="I107" s="385"/>
      <c r="J107" s="385"/>
      <c r="K107" s="385"/>
      <c r="L107" s="385"/>
      <c r="M107" s="385"/>
      <c r="N107" s="385"/>
      <c r="O107" s="385"/>
      <c r="P107" s="900" t="str">
        <f>'Thong tin'!B6</f>
        <v>Trần Hữu Thọ </v>
      </c>
      <c r="Q107" s="900"/>
      <c r="R107" s="900"/>
      <c r="S107" s="900"/>
      <c r="T107" s="900"/>
      <c r="U107" s="900"/>
    </row>
  </sheetData>
  <sheetProtection/>
  <mergeCells count="37">
    <mergeCell ref="P107:U107"/>
    <mergeCell ref="C6:E6"/>
    <mergeCell ref="C7:C9"/>
    <mergeCell ref="B99:E99"/>
    <mergeCell ref="A10:B10"/>
    <mergeCell ref="R7:R9"/>
    <mergeCell ref="I8:I9"/>
    <mergeCell ref="J8:Q8"/>
    <mergeCell ref="H7:H9"/>
    <mergeCell ref="D8:D9"/>
    <mergeCell ref="E8:E9"/>
    <mergeCell ref="E1:P1"/>
    <mergeCell ref="E2:P2"/>
    <mergeCell ref="E3:P3"/>
    <mergeCell ref="F6:F9"/>
    <mergeCell ref="G6:G9"/>
    <mergeCell ref="H6:R6"/>
    <mergeCell ref="A2:D2"/>
    <mergeCell ref="Q2:T2"/>
    <mergeCell ref="Q4:T4"/>
    <mergeCell ref="O100:T100"/>
    <mergeCell ref="B100:D100"/>
    <mergeCell ref="O99:T99"/>
    <mergeCell ref="T6:T9"/>
    <mergeCell ref="I7:Q7"/>
    <mergeCell ref="O98:T98"/>
    <mergeCell ref="S6:S9"/>
    <mergeCell ref="A3:D3"/>
    <mergeCell ref="A98:E98"/>
    <mergeCell ref="Q102:S102"/>
    <mergeCell ref="B102:D102"/>
    <mergeCell ref="B107:E107"/>
    <mergeCell ref="B104:P104"/>
    <mergeCell ref="A11:B11"/>
    <mergeCell ref="A6:B9"/>
    <mergeCell ref="Q5:T5"/>
    <mergeCell ref="D7:E7"/>
  </mergeCells>
  <printOptions/>
  <pageMargins left="0.24" right="0" top="0" bottom="0" header="0.511811023622047" footer="0.275590551181102"/>
  <pageSetup horizontalDpi="600" verticalDpi="600" orientation="landscape" paperSize="9" scale="48"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21" t="s">
        <v>29</v>
      </c>
      <c r="B1" s="621"/>
      <c r="C1" s="621"/>
      <c r="D1" s="621"/>
      <c r="E1" s="620" t="s">
        <v>378</v>
      </c>
      <c r="F1" s="620"/>
      <c r="G1" s="620"/>
      <c r="H1" s="620"/>
      <c r="I1" s="620"/>
      <c r="J1" s="620"/>
      <c r="K1" s="620"/>
      <c r="L1" s="31" t="s">
        <v>354</v>
      </c>
      <c r="M1" s="31"/>
      <c r="N1" s="31"/>
      <c r="O1" s="32"/>
      <c r="P1" s="32"/>
    </row>
    <row r="2" spans="1:16" ht="15.75" customHeight="1">
      <c r="A2" s="622" t="s">
        <v>245</v>
      </c>
      <c r="B2" s="622"/>
      <c r="C2" s="622"/>
      <c r="D2" s="622"/>
      <c r="E2" s="620"/>
      <c r="F2" s="620"/>
      <c r="G2" s="620"/>
      <c r="H2" s="620"/>
      <c r="I2" s="620"/>
      <c r="J2" s="620"/>
      <c r="K2" s="620"/>
      <c r="L2" s="612" t="s">
        <v>257</v>
      </c>
      <c r="M2" s="612"/>
      <c r="N2" s="612"/>
      <c r="O2" s="35"/>
      <c r="P2" s="32"/>
    </row>
    <row r="3" spans="1:16" ht="18" customHeight="1">
      <c r="A3" s="622" t="s">
        <v>246</v>
      </c>
      <c r="B3" s="622"/>
      <c r="C3" s="622"/>
      <c r="D3" s="622"/>
      <c r="E3" s="623" t="s">
        <v>374</v>
      </c>
      <c r="F3" s="623"/>
      <c r="G3" s="623"/>
      <c r="H3" s="623"/>
      <c r="I3" s="623"/>
      <c r="J3" s="623"/>
      <c r="K3" s="36"/>
      <c r="L3" s="613" t="s">
        <v>373</v>
      </c>
      <c r="M3" s="613"/>
      <c r="N3" s="613"/>
      <c r="O3" s="32"/>
      <c r="P3" s="32"/>
    </row>
    <row r="4" spans="1:16" ht="21" customHeight="1">
      <c r="A4" s="619" t="s">
        <v>260</v>
      </c>
      <c r="B4" s="619"/>
      <c r="C4" s="619"/>
      <c r="D4" s="619"/>
      <c r="E4" s="39"/>
      <c r="F4" s="40"/>
      <c r="G4" s="41"/>
      <c r="H4" s="41"/>
      <c r="I4" s="41"/>
      <c r="J4" s="41"/>
      <c r="K4" s="32"/>
      <c r="L4" s="612" t="s">
        <v>252</v>
      </c>
      <c r="M4" s="612"/>
      <c r="N4" s="612"/>
      <c r="O4" s="35"/>
      <c r="P4" s="32"/>
    </row>
    <row r="5" spans="1:16" ht="18" customHeight="1">
      <c r="A5" s="41"/>
      <c r="B5" s="32"/>
      <c r="C5" s="42"/>
      <c r="D5" s="617"/>
      <c r="E5" s="617"/>
      <c r="F5" s="617"/>
      <c r="G5" s="617"/>
      <c r="H5" s="617"/>
      <c r="I5" s="617"/>
      <c r="J5" s="617"/>
      <c r="K5" s="617"/>
      <c r="L5" s="43" t="s">
        <v>261</v>
      </c>
      <c r="M5" s="43"/>
      <c r="N5" s="43"/>
      <c r="O5" s="32"/>
      <c r="P5" s="32"/>
    </row>
    <row r="6" spans="1:18" ht="33" customHeight="1">
      <c r="A6" s="604" t="s">
        <v>57</v>
      </c>
      <c r="B6" s="605"/>
      <c r="C6" s="618" t="s">
        <v>262</v>
      </c>
      <c r="D6" s="618"/>
      <c r="E6" s="618"/>
      <c r="F6" s="618"/>
      <c r="G6" s="614" t="s">
        <v>7</v>
      </c>
      <c r="H6" s="615"/>
      <c r="I6" s="615"/>
      <c r="J6" s="615"/>
      <c r="K6" s="615"/>
      <c r="L6" s="615"/>
      <c r="M6" s="615"/>
      <c r="N6" s="616"/>
      <c r="O6" s="630" t="s">
        <v>263</v>
      </c>
      <c r="P6" s="631"/>
      <c r="Q6" s="631"/>
      <c r="R6" s="632"/>
    </row>
    <row r="7" spans="1:18" ht="29.25" customHeight="1">
      <c r="A7" s="606"/>
      <c r="B7" s="607"/>
      <c r="C7" s="618"/>
      <c r="D7" s="618"/>
      <c r="E7" s="618"/>
      <c r="F7" s="618"/>
      <c r="G7" s="614" t="s">
        <v>264</v>
      </c>
      <c r="H7" s="615"/>
      <c r="I7" s="615"/>
      <c r="J7" s="616"/>
      <c r="K7" s="614" t="s">
        <v>92</v>
      </c>
      <c r="L7" s="615"/>
      <c r="M7" s="615"/>
      <c r="N7" s="616"/>
      <c r="O7" s="45" t="s">
        <v>265</v>
      </c>
      <c r="P7" s="45" t="s">
        <v>266</v>
      </c>
      <c r="Q7" s="633" t="s">
        <v>267</v>
      </c>
      <c r="R7" s="633" t="s">
        <v>268</v>
      </c>
    </row>
    <row r="8" spans="1:18" ht="26.25" customHeight="1">
      <c r="A8" s="606"/>
      <c r="B8" s="607"/>
      <c r="C8" s="601" t="s">
        <v>89</v>
      </c>
      <c r="D8" s="602"/>
      <c r="E8" s="601" t="s">
        <v>88</v>
      </c>
      <c r="F8" s="602"/>
      <c r="G8" s="601" t="s">
        <v>90</v>
      </c>
      <c r="H8" s="603"/>
      <c r="I8" s="601" t="s">
        <v>91</v>
      </c>
      <c r="J8" s="603"/>
      <c r="K8" s="601" t="s">
        <v>93</v>
      </c>
      <c r="L8" s="603"/>
      <c r="M8" s="601" t="s">
        <v>94</v>
      </c>
      <c r="N8" s="603"/>
      <c r="O8" s="635" t="s">
        <v>269</v>
      </c>
      <c r="P8" s="636" t="s">
        <v>270</v>
      </c>
      <c r="Q8" s="633"/>
      <c r="R8" s="633"/>
    </row>
    <row r="9" spans="1:18" ht="30.75" customHeight="1">
      <c r="A9" s="606"/>
      <c r="B9" s="607"/>
      <c r="C9" s="46" t="s">
        <v>3</v>
      </c>
      <c r="D9" s="44" t="s">
        <v>9</v>
      </c>
      <c r="E9" s="44" t="s">
        <v>3</v>
      </c>
      <c r="F9" s="44" t="s">
        <v>9</v>
      </c>
      <c r="G9" s="47" t="s">
        <v>3</v>
      </c>
      <c r="H9" s="47" t="s">
        <v>9</v>
      </c>
      <c r="I9" s="47" t="s">
        <v>3</v>
      </c>
      <c r="J9" s="47" t="s">
        <v>9</v>
      </c>
      <c r="K9" s="47" t="s">
        <v>3</v>
      </c>
      <c r="L9" s="47" t="s">
        <v>9</v>
      </c>
      <c r="M9" s="47" t="s">
        <v>3</v>
      </c>
      <c r="N9" s="47" t="s">
        <v>9</v>
      </c>
      <c r="O9" s="635"/>
      <c r="P9" s="637"/>
      <c r="Q9" s="634"/>
      <c r="R9" s="634"/>
    </row>
    <row r="10" spans="1:18" s="52" customFormat="1" ht="18" customHeight="1">
      <c r="A10" s="626" t="s">
        <v>6</v>
      </c>
      <c r="B10" s="626"/>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28" t="s">
        <v>271</v>
      </c>
      <c r="B11" s="629"/>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10" t="s">
        <v>375</v>
      </c>
      <c r="B12" s="611"/>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08" t="s">
        <v>31</v>
      </c>
      <c r="B13" s="609"/>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272</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273</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274</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275</v>
      </c>
    </row>
    <row r="18" spans="1:18" s="70" customFormat="1" ht="18" customHeight="1">
      <c r="A18" s="66" t="s">
        <v>49</v>
      </c>
      <c r="B18" s="67" t="s">
        <v>276</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277</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278</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279</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280</v>
      </c>
      <c r="AK21" s="52" t="s">
        <v>281</v>
      </c>
      <c r="AL21" s="52" t="s">
        <v>282</v>
      </c>
      <c r="AM21" s="63" t="s">
        <v>283</v>
      </c>
    </row>
    <row r="22" spans="1:39" s="52" customFormat="1" ht="18" customHeight="1">
      <c r="A22" s="66" t="s">
        <v>61</v>
      </c>
      <c r="B22" s="67" t="s">
        <v>284</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285</v>
      </c>
    </row>
    <row r="23" spans="1:18" s="52" customFormat="1" ht="18" customHeight="1">
      <c r="A23" s="66" t="s">
        <v>62</v>
      </c>
      <c r="B23" s="67" t="s">
        <v>286</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287</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280</v>
      </c>
    </row>
    <row r="25" spans="1:36" s="52" customFormat="1" ht="18" customHeight="1">
      <c r="A25" s="66" t="s">
        <v>83</v>
      </c>
      <c r="B25" s="67" t="s">
        <v>288</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289</v>
      </c>
    </row>
    <row r="26" spans="1:44" s="52" customFormat="1" ht="18" customHeight="1">
      <c r="A26" s="66" t="s">
        <v>84</v>
      </c>
      <c r="B26" s="67" t="s">
        <v>290</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27" t="s">
        <v>376</v>
      </c>
      <c r="C28" s="627"/>
      <c r="D28" s="627"/>
      <c r="E28" s="627"/>
      <c r="F28" s="75"/>
      <c r="G28" s="76"/>
      <c r="H28" s="76"/>
      <c r="I28" s="76"/>
      <c r="J28" s="627" t="s">
        <v>377</v>
      </c>
      <c r="K28" s="627"/>
      <c r="L28" s="627"/>
      <c r="M28" s="627"/>
      <c r="N28" s="627"/>
      <c r="O28" s="77"/>
      <c r="P28" s="77"/>
      <c r="AG28" s="78" t="s">
        <v>292</v>
      </c>
      <c r="AI28" s="79">
        <f>82/88</f>
        <v>0.9318181818181818</v>
      </c>
    </row>
    <row r="29" spans="1:16" s="85" customFormat="1" ht="19.5" customHeight="1">
      <c r="A29" s="80"/>
      <c r="B29" s="600" t="s">
        <v>35</v>
      </c>
      <c r="C29" s="600"/>
      <c r="D29" s="600"/>
      <c r="E29" s="600"/>
      <c r="F29" s="82"/>
      <c r="G29" s="83"/>
      <c r="H29" s="83"/>
      <c r="I29" s="83"/>
      <c r="J29" s="600" t="s">
        <v>293</v>
      </c>
      <c r="K29" s="600"/>
      <c r="L29" s="600"/>
      <c r="M29" s="600"/>
      <c r="N29" s="600"/>
      <c r="O29" s="84"/>
      <c r="P29" s="84"/>
    </row>
    <row r="30" spans="1:16" s="85" customFormat="1" ht="19.5" customHeight="1">
      <c r="A30" s="80"/>
      <c r="B30" s="624"/>
      <c r="C30" s="624"/>
      <c r="D30" s="624"/>
      <c r="E30" s="82"/>
      <c r="F30" s="82"/>
      <c r="G30" s="83"/>
      <c r="H30" s="83"/>
      <c r="I30" s="83"/>
      <c r="J30" s="625"/>
      <c r="K30" s="625"/>
      <c r="L30" s="625"/>
      <c r="M30" s="625"/>
      <c r="N30" s="625"/>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639" t="s">
        <v>294</v>
      </c>
      <c r="C32" s="639"/>
      <c r="D32" s="639"/>
      <c r="E32" s="639"/>
      <c r="F32" s="87"/>
      <c r="G32" s="88"/>
      <c r="H32" s="88"/>
      <c r="I32" s="88"/>
      <c r="J32" s="638" t="s">
        <v>294</v>
      </c>
      <c r="K32" s="638"/>
      <c r="L32" s="638"/>
      <c r="M32" s="638"/>
      <c r="N32" s="638"/>
      <c r="O32" s="84"/>
      <c r="P32" s="84"/>
    </row>
    <row r="33" spans="1:16" s="85" customFormat="1" ht="19.5" customHeight="1">
      <c r="A33" s="80"/>
      <c r="B33" s="600" t="s">
        <v>295</v>
      </c>
      <c r="C33" s="600"/>
      <c r="D33" s="600"/>
      <c r="E33" s="600"/>
      <c r="F33" s="82"/>
      <c r="G33" s="83"/>
      <c r="H33" s="83"/>
      <c r="I33" s="83"/>
      <c r="J33" s="81"/>
      <c r="K33" s="600" t="s">
        <v>295</v>
      </c>
      <c r="L33" s="600"/>
      <c r="M33" s="600"/>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98" t="s">
        <v>248</v>
      </c>
      <c r="C36" s="598"/>
      <c r="D36" s="598"/>
      <c r="E36" s="598"/>
      <c r="F36" s="91"/>
      <c r="G36" s="91"/>
      <c r="H36" s="91"/>
      <c r="I36" s="91"/>
      <c r="J36" s="599" t="s">
        <v>249</v>
      </c>
      <c r="K36" s="599"/>
      <c r="L36" s="599"/>
      <c r="M36" s="599"/>
      <c r="N36" s="599"/>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75" t="s">
        <v>26</v>
      </c>
      <c r="B1" s="675"/>
      <c r="C1" s="98"/>
      <c r="D1" s="678" t="s">
        <v>355</v>
      </c>
      <c r="E1" s="678"/>
      <c r="F1" s="678"/>
      <c r="G1" s="678"/>
      <c r="H1" s="678"/>
      <c r="I1" s="678"/>
      <c r="J1" s="678"/>
      <c r="K1" s="678"/>
      <c r="L1" s="678"/>
      <c r="M1" s="649" t="s">
        <v>296</v>
      </c>
      <c r="N1" s="650"/>
      <c r="O1" s="650"/>
      <c r="P1" s="650"/>
    </row>
    <row r="2" spans="1:16" s="42" customFormat="1" ht="34.5" customHeight="1">
      <c r="A2" s="677" t="s">
        <v>297</v>
      </c>
      <c r="B2" s="677"/>
      <c r="C2" s="677"/>
      <c r="D2" s="678"/>
      <c r="E2" s="678"/>
      <c r="F2" s="678"/>
      <c r="G2" s="678"/>
      <c r="H2" s="678"/>
      <c r="I2" s="678"/>
      <c r="J2" s="678"/>
      <c r="K2" s="678"/>
      <c r="L2" s="678"/>
      <c r="M2" s="651" t="s">
        <v>356</v>
      </c>
      <c r="N2" s="652"/>
      <c r="O2" s="652"/>
      <c r="P2" s="652"/>
    </row>
    <row r="3" spans="1:16" s="42" customFormat="1" ht="19.5" customHeight="1">
      <c r="A3" s="676" t="s">
        <v>298</v>
      </c>
      <c r="B3" s="676"/>
      <c r="C3" s="676"/>
      <c r="D3" s="678"/>
      <c r="E3" s="678"/>
      <c r="F3" s="678"/>
      <c r="G3" s="678"/>
      <c r="H3" s="678"/>
      <c r="I3" s="678"/>
      <c r="J3" s="678"/>
      <c r="K3" s="678"/>
      <c r="L3" s="678"/>
      <c r="M3" s="651" t="s">
        <v>299</v>
      </c>
      <c r="N3" s="652"/>
      <c r="O3" s="652"/>
      <c r="P3" s="652"/>
    </row>
    <row r="4" spans="1:16" s="103" customFormat="1" ht="18.75" customHeight="1">
      <c r="A4" s="99"/>
      <c r="B4" s="99"/>
      <c r="C4" s="100"/>
      <c r="D4" s="617"/>
      <c r="E4" s="617"/>
      <c r="F4" s="617"/>
      <c r="G4" s="617"/>
      <c r="H4" s="617"/>
      <c r="I4" s="617"/>
      <c r="J4" s="617"/>
      <c r="K4" s="617"/>
      <c r="L4" s="617"/>
      <c r="M4" s="101" t="s">
        <v>300</v>
      </c>
      <c r="N4" s="102"/>
      <c r="O4" s="102"/>
      <c r="P4" s="102"/>
    </row>
    <row r="5" spans="1:16" ht="49.5" customHeight="1">
      <c r="A5" s="666" t="s">
        <v>57</v>
      </c>
      <c r="B5" s="667"/>
      <c r="C5" s="672" t="s">
        <v>82</v>
      </c>
      <c r="D5" s="655"/>
      <c r="E5" s="655"/>
      <c r="F5" s="655"/>
      <c r="G5" s="655"/>
      <c r="H5" s="655"/>
      <c r="I5" s="655"/>
      <c r="J5" s="655"/>
      <c r="K5" s="653" t="s">
        <v>81</v>
      </c>
      <c r="L5" s="653"/>
      <c r="M5" s="653"/>
      <c r="N5" s="653"/>
      <c r="O5" s="653"/>
      <c r="P5" s="653"/>
    </row>
    <row r="6" spans="1:16" ht="20.25" customHeight="1">
      <c r="A6" s="668"/>
      <c r="B6" s="669"/>
      <c r="C6" s="672" t="s">
        <v>3</v>
      </c>
      <c r="D6" s="655"/>
      <c r="E6" s="655"/>
      <c r="F6" s="656"/>
      <c r="G6" s="653" t="s">
        <v>9</v>
      </c>
      <c r="H6" s="653"/>
      <c r="I6" s="653"/>
      <c r="J6" s="653"/>
      <c r="K6" s="654" t="s">
        <v>3</v>
      </c>
      <c r="L6" s="654"/>
      <c r="M6" s="654"/>
      <c r="N6" s="657" t="s">
        <v>9</v>
      </c>
      <c r="O6" s="657"/>
      <c r="P6" s="657"/>
    </row>
    <row r="7" spans="1:16" ht="52.5" customHeight="1">
      <c r="A7" s="668"/>
      <c r="B7" s="669"/>
      <c r="C7" s="673" t="s">
        <v>301</v>
      </c>
      <c r="D7" s="655" t="s">
        <v>78</v>
      </c>
      <c r="E7" s="655"/>
      <c r="F7" s="656"/>
      <c r="G7" s="653" t="s">
        <v>302</v>
      </c>
      <c r="H7" s="653" t="s">
        <v>78</v>
      </c>
      <c r="I7" s="653"/>
      <c r="J7" s="653"/>
      <c r="K7" s="653" t="s">
        <v>32</v>
      </c>
      <c r="L7" s="653" t="s">
        <v>79</v>
      </c>
      <c r="M7" s="653"/>
      <c r="N7" s="653" t="s">
        <v>64</v>
      </c>
      <c r="O7" s="653" t="s">
        <v>79</v>
      </c>
      <c r="P7" s="653"/>
    </row>
    <row r="8" spans="1:16" ht="15.75" customHeight="1">
      <c r="A8" s="668"/>
      <c r="B8" s="669"/>
      <c r="C8" s="673"/>
      <c r="D8" s="653" t="s">
        <v>36</v>
      </c>
      <c r="E8" s="653" t="s">
        <v>37</v>
      </c>
      <c r="F8" s="653" t="s">
        <v>40</v>
      </c>
      <c r="G8" s="653"/>
      <c r="H8" s="653" t="s">
        <v>36</v>
      </c>
      <c r="I8" s="653" t="s">
        <v>37</v>
      </c>
      <c r="J8" s="653" t="s">
        <v>40</v>
      </c>
      <c r="K8" s="653"/>
      <c r="L8" s="653" t="s">
        <v>14</v>
      </c>
      <c r="M8" s="653" t="s">
        <v>13</v>
      </c>
      <c r="N8" s="653"/>
      <c r="O8" s="653" t="s">
        <v>14</v>
      </c>
      <c r="P8" s="653" t="s">
        <v>13</v>
      </c>
    </row>
    <row r="9" spans="1:16" ht="44.25" customHeight="1">
      <c r="A9" s="670"/>
      <c r="B9" s="671"/>
      <c r="C9" s="674"/>
      <c r="D9" s="653"/>
      <c r="E9" s="653"/>
      <c r="F9" s="653"/>
      <c r="G9" s="653"/>
      <c r="H9" s="653"/>
      <c r="I9" s="653"/>
      <c r="J9" s="653"/>
      <c r="K9" s="653"/>
      <c r="L9" s="653"/>
      <c r="M9" s="653"/>
      <c r="N9" s="653"/>
      <c r="O9" s="653"/>
      <c r="P9" s="653"/>
    </row>
    <row r="10" spans="1:16" ht="15" customHeight="1">
      <c r="A10" s="664" t="s">
        <v>6</v>
      </c>
      <c r="B10" s="665"/>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58" t="s">
        <v>303</v>
      </c>
      <c r="B11" s="659"/>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60" t="s">
        <v>304</v>
      </c>
      <c r="B12" s="661"/>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62" t="s">
        <v>33</v>
      </c>
      <c r="B13" s="663"/>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272</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273</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305</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275</v>
      </c>
    </row>
    <row r="18" spans="1:16" s="42" customFormat="1" ht="15" customHeight="1">
      <c r="A18" s="116" t="s">
        <v>49</v>
      </c>
      <c r="B18" s="117" t="s">
        <v>276</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277</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278</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279</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280</v>
      </c>
      <c r="AK21" s="42" t="s">
        <v>281</v>
      </c>
      <c r="AL21" s="42" t="s">
        <v>282</v>
      </c>
      <c r="AM21" s="113" t="s">
        <v>283</v>
      </c>
    </row>
    <row r="22" spans="1:39" s="42" customFormat="1" ht="15" customHeight="1">
      <c r="A22" s="116" t="s">
        <v>61</v>
      </c>
      <c r="B22" s="117" t="s">
        <v>284</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285</v>
      </c>
    </row>
    <row r="23" spans="1:16" s="42" customFormat="1" ht="15" customHeight="1">
      <c r="A23" s="116" t="s">
        <v>62</v>
      </c>
      <c r="B23" s="117" t="s">
        <v>286</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287</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280</v>
      </c>
    </row>
    <row r="25" spans="1:36" s="42" customFormat="1" ht="15" customHeight="1">
      <c r="A25" s="116" t="s">
        <v>83</v>
      </c>
      <c r="B25" s="117" t="s">
        <v>288</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289</v>
      </c>
    </row>
    <row r="26" spans="1:44" s="42" customFormat="1" ht="15" customHeight="1">
      <c r="A26" s="116" t="s">
        <v>84</v>
      </c>
      <c r="B26" s="117" t="s">
        <v>290</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45" t="s">
        <v>357</v>
      </c>
      <c r="C28" s="646"/>
      <c r="D28" s="646"/>
      <c r="E28" s="646"/>
      <c r="F28" s="123"/>
      <c r="G28" s="123"/>
      <c r="H28" s="123"/>
      <c r="I28" s="123"/>
      <c r="J28" s="123"/>
      <c r="K28" s="640" t="s">
        <v>358</v>
      </c>
      <c r="L28" s="640"/>
      <c r="M28" s="640"/>
      <c r="N28" s="640"/>
      <c r="O28" s="640"/>
      <c r="P28" s="640"/>
      <c r="AG28" s="73" t="s">
        <v>292</v>
      </c>
      <c r="AI28" s="113">
        <f>82/88</f>
        <v>0.9318181818181818</v>
      </c>
    </row>
    <row r="29" spans="2:16" ht="16.5">
      <c r="B29" s="646"/>
      <c r="C29" s="646"/>
      <c r="D29" s="646"/>
      <c r="E29" s="646"/>
      <c r="F29" s="123"/>
      <c r="G29" s="123"/>
      <c r="H29" s="123"/>
      <c r="I29" s="123"/>
      <c r="J29" s="123"/>
      <c r="K29" s="640"/>
      <c r="L29" s="640"/>
      <c r="M29" s="640"/>
      <c r="N29" s="640"/>
      <c r="O29" s="640"/>
      <c r="P29" s="640"/>
    </row>
    <row r="30" spans="2:16" ht="21" customHeight="1">
      <c r="B30" s="646"/>
      <c r="C30" s="646"/>
      <c r="D30" s="646"/>
      <c r="E30" s="646"/>
      <c r="F30" s="123"/>
      <c r="G30" s="123"/>
      <c r="H30" s="123"/>
      <c r="I30" s="123"/>
      <c r="J30" s="123"/>
      <c r="K30" s="640"/>
      <c r="L30" s="640"/>
      <c r="M30" s="640"/>
      <c r="N30" s="640"/>
      <c r="O30" s="640"/>
      <c r="P30" s="640"/>
    </row>
    <row r="32" spans="2:16" ht="16.5" customHeight="1">
      <c r="B32" s="648" t="s">
        <v>295</v>
      </c>
      <c r="C32" s="648"/>
      <c r="D32" s="648"/>
      <c r="E32" s="124"/>
      <c r="F32" s="124"/>
      <c r="G32" s="124"/>
      <c r="H32" s="124"/>
      <c r="I32" s="124"/>
      <c r="J32" s="124"/>
      <c r="K32" s="647" t="s">
        <v>359</v>
      </c>
      <c r="L32" s="647"/>
      <c r="M32" s="647"/>
      <c r="N32" s="647"/>
      <c r="O32" s="647"/>
      <c r="P32" s="647"/>
    </row>
    <row r="33" ht="12.75" customHeight="1"/>
    <row r="34" spans="2:5" ht="15.75">
      <c r="B34" s="125"/>
      <c r="C34" s="125"/>
      <c r="D34" s="125"/>
      <c r="E34" s="125"/>
    </row>
    <row r="35" ht="15.75" hidden="1"/>
    <row r="36" spans="2:16" ht="15.75">
      <c r="B36" s="643" t="s">
        <v>248</v>
      </c>
      <c r="C36" s="643"/>
      <c r="D36" s="643"/>
      <c r="E36" s="643"/>
      <c r="F36" s="126"/>
      <c r="G36" s="126"/>
      <c r="H36" s="126"/>
      <c r="I36" s="126"/>
      <c r="K36" s="644" t="s">
        <v>249</v>
      </c>
      <c r="L36" s="644"/>
      <c r="M36" s="644"/>
      <c r="N36" s="644"/>
      <c r="O36" s="644"/>
      <c r="P36" s="644"/>
    </row>
    <row r="39" ht="15.75">
      <c r="A39" s="128" t="s">
        <v>41</v>
      </c>
    </row>
    <row r="40" spans="1:6" ht="15.75">
      <c r="A40" s="129"/>
      <c r="B40" s="130" t="s">
        <v>50</v>
      </c>
      <c r="C40" s="130"/>
      <c r="D40" s="130"/>
      <c r="E40" s="130"/>
      <c r="F40" s="130"/>
    </row>
    <row r="41" spans="1:14" ht="15.75" customHeight="1">
      <c r="A41" s="131" t="s">
        <v>25</v>
      </c>
      <c r="B41" s="642" t="s">
        <v>53</v>
      </c>
      <c r="C41" s="642"/>
      <c r="D41" s="642"/>
      <c r="E41" s="642"/>
      <c r="F41" s="642"/>
      <c r="G41" s="131"/>
      <c r="H41" s="131"/>
      <c r="I41" s="131"/>
      <c r="J41" s="131"/>
      <c r="K41" s="131"/>
      <c r="L41" s="131"/>
      <c r="M41" s="131"/>
      <c r="N41" s="131"/>
    </row>
    <row r="42" spans="1:14" ht="15" customHeight="1">
      <c r="A42" s="131"/>
      <c r="B42" s="641" t="s">
        <v>54</v>
      </c>
      <c r="C42" s="641"/>
      <c r="D42" s="641"/>
      <c r="E42" s="641"/>
      <c r="F42" s="641"/>
      <c r="G42" s="641"/>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21" t="s">
        <v>99</v>
      </c>
      <c r="B1" s="621"/>
      <c r="C1" s="621"/>
      <c r="D1" s="698" t="s">
        <v>360</v>
      </c>
      <c r="E1" s="698"/>
      <c r="F1" s="698"/>
      <c r="G1" s="698"/>
      <c r="H1" s="698"/>
      <c r="I1" s="698"/>
      <c r="J1" s="695" t="s">
        <v>361</v>
      </c>
      <c r="K1" s="696"/>
      <c r="L1" s="696"/>
    </row>
    <row r="2" spans="1:13" ht="15.75" customHeight="1">
      <c r="A2" s="697" t="s">
        <v>306</v>
      </c>
      <c r="B2" s="697"/>
      <c r="C2" s="697"/>
      <c r="D2" s="698"/>
      <c r="E2" s="698"/>
      <c r="F2" s="698"/>
      <c r="G2" s="698"/>
      <c r="H2" s="698"/>
      <c r="I2" s="698"/>
      <c r="J2" s="696" t="s">
        <v>307</v>
      </c>
      <c r="K2" s="696"/>
      <c r="L2" s="696"/>
      <c r="M2" s="133"/>
    </row>
    <row r="3" spans="1:13" ht="15.75" customHeight="1">
      <c r="A3" s="622" t="s">
        <v>258</v>
      </c>
      <c r="B3" s="622"/>
      <c r="C3" s="622"/>
      <c r="D3" s="698"/>
      <c r="E3" s="698"/>
      <c r="F3" s="698"/>
      <c r="G3" s="698"/>
      <c r="H3" s="698"/>
      <c r="I3" s="698"/>
      <c r="J3" s="695" t="s">
        <v>362</v>
      </c>
      <c r="K3" s="695"/>
      <c r="L3" s="695"/>
      <c r="M3" s="37"/>
    </row>
    <row r="4" spans="1:13" ht="15.75" customHeight="1">
      <c r="A4" s="706" t="s">
        <v>260</v>
      </c>
      <c r="B4" s="706"/>
      <c r="C4" s="706"/>
      <c r="D4" s="700"/>
      <c r="E4" s="700"/>
      <c r="F4" s="700"/>
      <c r="G4" s="700"/>
      <c r="H4" s="700"/>
      <c r="I4" s="700"/>
      <c r="J4" s="696" t="s">
        <v>308</v>
      </c>
      <c r="K4" s="696"/>
      <c r="L4" s="696"/>
      <c r="M4" s="133"/>
    </row>
    <row r="5" spans="1:13" ht="15.75">
      <c r="A5" s="134"/>
      <c r="B5" s="134"/>
      <c r="C5" s="34"/>
      <c r="D5" s="34"/>
      <c r="E5" s="34"/>
      <c r="F5" s="34"/>
      <c r="G5" s="34"/>
      <c r="H5" s="34"/>
      <c r="I5" s="34"/>
      <c r="J5" s="699" t="s">
        <v>8</v>
      </c>
      <c r="K5" s="699"/>
      <c r="L5" s="699"/>
      <c r="M5" s="133"/>
    </row>
    <row r="6" spans="1:14" ht="15.75">
      <c r="A6" s="681" t="s">
        <v>57</v>
      </c>
      <c r="B6" s="682"/>
      <c r="C6" s="653" t="s">
        <v>309</v>
      </c>
      <c r="D6" s="705" t="s">
        <v>310</v>
      </c>
      <c r="E6" s="705"/>
      <c r="F6" s="705"/>
      <c r="G6" s="705"/>
      <c r="H6" s="705"/>
      <c r="I6" s="705"/>
      <c r="J6" s="618" t="s">
        <v>97</v>
      </c>
      <c r="K6" s="618"/>
      <c r="L6" s="618"/>
      <c r="M6" s="707" t="s">
        <v>311</v>
      </c>
      <c r="N6" s="708" t="s">
        <v>312</v>
      </c>
    </row>
    <row r="7" spans="1:14" ht="15.75" customHeight="1">
      <c r="A7" s="683"/>
      <c r="B7" s="684"/>
      <c r="C7" s="653"/>
      <c r="D7" s="705" t="s">
        <v>7</v>
      </c>
      <c r="E7" s="705"/>
      <c r="F7" s="705"/>
      <c r="G7" s="705"/>
      <c r="H7" s="705"/>
      <c r="I7" s="705"/>
      <c r="J7" s="618"/>
      <c r="K7" s="618"/>
      <c r="L7" s="618"/>
      <c r="M7" s="707"/>
      <c r="N7" s="708"/>
    </row>
    <row r="8" spans="1:14" s="73" customFormat="1" ht="31.5" customHeight="1">
      <c r="A8" s="683"/>
      <c r="B8" s="684"/>
      <c r="C8" s="653"/>
      <c r="D8" s="618" t="s">
        <v>95</v>
      </c>
      <c r="E8" s="618" t="s">
        <v>96</v>
      </c>
      <c r="F8" s="618"/>
      <c r="G8" s="618"/>
      <c r="H8" s="618"/>
      <c r="I8" s="618"/>
      <c r="J8" s="618"/>
      <c r="K8" s="618"/>
      <c r="L8" s="618"/>
      <c r="M8" s="707"/>
      <c r="N8" s="708"/>
    </row>
    <row r="9" spans="1:14" s="73" customFormat="1" ht="15.75" customHeight="1">
      <c r="A9" s="683"/>
      <c r="B9" s="684"/>
      <c r="C9" s="653"/>
      <c r="D9" s="618"/>
      <c r="E9" s="618" t="s">
        <v>98</v>
      </c>
      <c r="F9" s="618" t="s">
        <v>7</v>
      </c>
      <c r="G9" s="618"/>
      <c r="H9" s="618"/>
      <c r="I9" s="618"/>
      <c r="J9" s="618" t="s">
        <v>7</v>
      </c>
      <c r="K9" s="618"/>
      <c r="L9" s="618"/>
      <c r="M9" s="707"/>
      <c r="N9" s="708"/>
    </row>
    <row r="10" spans="1:14" s="73" customFormat="1" ht="86.25" customHeight="1">
      <c r="A10" s="685"/>
      <c r="B10" s="686"/>
      <c r="C10" s="653"/>
      <c r="D10" s="618"/>
      <c r="E10" s="618"/>
      <c r="F10" s="104" t="s">
        <v>22</v>
      </c>
      <c r="G10" s="104" t="s">
        <v>24</v>
      </c>
      <c r="H10" s="104" t="s">
        <v>16</v>
      </c>
      <c r="I10" s="104" t="s">
        <v>23</v>
      </c>
      <c r="J10" s="104" t="s">
        <v>15</v>
      </c>
      <c r="K10" s="104" t="s">
        <v>20</v>
      </c>
      <c r="L10" s="104" t="s">
        <v>21</v>
      </c>
      <c r="M10" s="707"/>
      <c r="N10" s="708"/>
    </row>
    <row r="11" spans="1:32" ht="13.5" customHeight="1">
      <c r="A11" s="691" t="s">
        <v>5</v>
      </c>
      <c r="B11" s="692"/>
      <c r="C11" s="135">
        <v>1</v>
      </c>
      <c r="D11" s="135" t="s">
        <v>44</v>
      </c>
      <c r="E11" s="135" t="s">
        <v>49</v>
      </c>
      <c r="F11" s="135" t="s">
        <v>58</v>
      </c>
      <c r="G11" s="135" t="s">
        <v>59</v>
      </c>
      <c r="H11" s="135" t="s">
        <v>60</v>
      </c>
      <c r="I11" s="135" t="s">
        <v>61</v>
      </c>
      <c r="J11" s="135" t="s">
        <v>62</v>
      </c>
      <c r="K11" s="135" t="s">
        <v>63</v>
      </c>
      <c r="L11" s="135" t="s">
        <v>83</v>
      </c>
      <c r="M11" s="136"/>
      <c r="N11" s="137"/>
      <c r="AF11" s="33" t="s">
        <v>272</v>
      </c>
    </row>
    <row r="12" spans="1:14" ht="24" customHeight="1">
      <c r="A12" s="703" t="s">
        <v>303</v>
      </c>
      <c r="B12" s="704"/>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01" t="s">
        <v>259</v>
      </c>
      <c r="B13" s="702"/>
      <c r="C13" s="139">
        <v>59</v>
      </c>
      <c r="D13" s="139">
        <v>43</v>
      </c>
      <c r="E13" s="139">
        <v>0</v>
      </c>
      <c r="F13" s="139">
        <v>5</v>
      </c>
      <c r="G13" s="139">
        <v>2</v>
      </c>
      <c r="H13" s="139">
        <v>7</v>
      </c>
      <c r="I13" s="139">
        <v>2</v>
      </c>
      <c r="J13" s="139">
        <v>10</v>
      </c>
      <c r="K13" s="139">
        <v>44</v>
      </c>
      <c r="L13" s="139">
        <v>5</v>
      </c>
      <c r="M13" s="136"/>
      <c r="N13" s="137"/>
    </row>
    <row r="14" spans="1:37" s="52" customFormat="1" ht="16.5" customHeight="1">
      <c r="A14" s="689" t="s">
        <v>30</v>
      </c>
      <c r="B14" s="690"/>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273</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275</v>
      </c>
    </row>
    <row r="18" spans="1:14" s="148" customFormat="1" ht="16.5" customHeight="1">
      <c r="A18" s="147" t="s">
        <v>44</v>
      </c>
      <c r="B18" s="68" t="s">
        <v>305</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276</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277</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278</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280</v>
      </c>
      <c r="AK21" s="148" t="s">
        <v>281</v>
      </c>
      <c r="AL21" s="148" t="s">
        <v>282</v>
      </c>
      <c r="AM21" s="63" t="s">
        <v>283</v>
      </c>
    </row>
    <row r="22" spans="1:39" s="148" customFormat="1" ht="16.5" customHeight="1">
      <c r="A22" s="147" t="s">
        <v>60</v>
      </c>
      <c r="B22" s="68" t="s">
        <v>279</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285</v>
      </c>
    </row>
    <row r="23" spans="1:14" s="148" customFormat="1" ht="16.5" customHeight="1">
      <c r="A23" s="147" t="s">
        <v>61</v>
      </c>
      <c r="B23" s="68" t="s">
        <v>284</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286</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280</v>
      </c>
    </row>
    <row r="25" spans="1:36" s="148" customFormat="1" ht="16.5" customHeight="1">
      <c r="A25" s="147" t="s">
        <v>63</v>
      </c>
      <c r="B25" s="68" t="s">
        <v>287</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289</v>
      </c>
    </row>
    <row r="26" spans="1:44" s="70" customFormat="1" ht="16.5" customHeight="1">
      <c r="A26" s="151" t="s">
        <v>83</v>
      </c>
      <c r="B26" s="68" t="s">
        <v>288</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290</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292</v>
      </c>
      <c r="AI28" s="157">
        <f>82/88</f>
        <v>0.9318181818181818</v>
      </c>
    </row>
    <row r="29" spans="1:13" ht="16.5" customHeight="1">
      <c r="A29" s="627" t="s">
        <v>363</v>
      </c>
      <c r="B29" s="693"/>
      <c r="C29" s="693"/>
      <c r="D29" s="693"/>
      <c r="E29" s="158"/>
      <c r="F29" s="158"/>
      <c r="G29" s="158"/>
      <c r="H29" s="679" t="s">
        <v>313</v>
      </c>
      <c r="I29" s="679"/>
      <c r="J29" s="679"/>
      <c r="K29" s="679"/>
      <c r="L29" s="679"/>
      <c r="M29" s="159"/>
    </row>
    <row r="30" spans="1:12" ht="18.75">
      <c r="A30" s="693"/>
      <c r="B30" s="693"/>
      <c r="C30" s="693"/>
      <c r="D30" s="693"/>
      <c r="E30" s="158"/>
      <c r="F30" s="158"/>
      <c r="G30" s="158"/>
      <c r="H30" s="680" t="s">
        <v>314</v>
      </c>
      <c r="I30" s="680"/>
      <c r="J30" s="680"/>
      <c r="K30" s="680"/>
      <c r="L30" s="680"/>
    </row>
    <row r="31" spans="1:12" s="32" customFormat="1" ht="16.5" customHeight="1">
      <c r="A31" s="624"/>
      <c r="B31" s="624"/>
      <c r="C31" s="624"/>
      <c r="D31" s="624"/>
      <c r="E31" s="160"/>
      <c r="F31" s="160"/>
      <c r="G31" s="160"/>
      <c r="H31" s="625"/>
      <c r="I31" s="625"/>
      <c r="J31" s="625"/>
      <c r="K31" s="625"/>
      <c r="L31" s="625"/>
    </row>
    <row r="32" spans="1:12" ht="18.75">
      <c r="A32" s="89"/>
      <c r="B32" s="624" t="s">
        <v>295</v>
      </c>
      <c r="C32" s="624"/>
      <c r="D32" s="624"/>
      <c r="E32" s="160"/>
      <c r="F32" s="160"/>
      <c r="G32" s="160"/>
      <c r="H32" s="160"/>
      <c r="I32" s="694" t="s">
        <v>295</v>
      </c>
      <c r="J32" s="694"/>
      <c r="K32" s="694"/>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98" t="s">
        <v>248</v>
      </c>
      <c r="B37" s="598"/>
      <c r="C37" s="598"/>
      <c r="D37" s="598"/>
      <c r="E37" s="91"/>
      <c r="F37" s="91"/>
      <c r="G37" s="91"/>
      <c r="H37" s="599" t="s">
        <v>248</v>
      </c>
      <c r="I37" s="599"/>
      <c r="J37" s="599"/>
      <c r="K37" s="599"/>
      <c r="L37" s="599"/>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88" t="s">
        <v>50</v>
      </c>
      <c r="C40" s="688"/>
      <c r="D40" s="688"/>
      <c r="E40" s="688"/>
      <c r="F40" s="688"/>
      <c r="G40" s="688"/>
      <c r="H40" s="688"/>
      <c r="I40" s="688"/>
      <c r="J40" s="688"/>
      <c r="K40" s="688"/>
      <c r="L40" s="688"/>
    </row>
    <row r="41" spans="1:12" ht="16.5" customHeight="1">
      <c r="A41" s="165"/>
      <c r="B41" s="687" t="s">
        <v>52</v>
      </c>
      <c r="C41" s="687"/>
      <c r="D41" s="687"/>
      <c r="E41" s="687"/>
      <c r="F41" s="687"/>
      <c r="G41" s="687"/>
      <c r="H41" s="687"/>
      <c r="I41" s="687"/>
      <c r="J41" s="687"/>
      <c r="K41" s="687"/>
      <c r="L41" s="687"/>
    </row>
    <row r="42" ht="15.75">
      <c r="B42" s="38" t="s">
        <v>51</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43" t="s">
        <v>136</v>
      </c>
      <c r="B1" s="743"/>
      <c r="C1" s="743"/>
      <c r="D1" s="739" t="s">
        <v>317</v>
      </c>
      <c r="E1" s="740"/>
      <c r="F1" s="740"/>
      <c r="G1" s="740"/>
      <c r="H1" s="740"/>
      <c r="I1" s="740"/>
      <c r="J1" s="740"/>
      <c r="K1" s="740"/>
      <c r="L1" s="740"/>
      <c r="M1" s="740"/>
      <c r="N1" s="740"/>
      <c r="O1" s="212"/>
      <c r="P1" s="169" t="s">
        <v>367</v>
      </c>
      <c r="Q1" s="168"/>
      <c r="R1" s="168"/>
      <c r="S1" s="168"/>
      <c r="T1" s="168"/>
      <c r="U1" s="212"/>
    </row>
    <row r="2" spans="1:21" ht="16.5" customHeight="1">
      <c r="A2" s="741" t="s">
        <v>318</v>
      </c>
      <c r="B2" s="741"/>
      <c r="C2" s="741"/>
      <c r="D2" s="740"/>
      <c r="E2" s="740"/>
      <c r="F2" s="740"/>
      <c r="G2" s="740"/>
      <c r="H2" s="740"/>
      <c r="I2" s="740"/>
      <c r="J2" s="740"/>
      <c r="K2" s="740"/>
      <c r="L2" s="740"/>
      <c r="M2" s="740"/>
      <c r="N2" s="740"/>
      <c r="O2" s="213"/>
      <c r="P2" s="732" t="s">
        <v>319</v>
      </c>
      <c r="Q2" s="732"/>
      <c r="R2" s="732"/>
      <c r="S2" s="732"/>
      <c r="T2" s="732"/>
      <c r="U2" s="213"/>
    </row>
    <row r="3" spans="1:21" ht="16.5" customHeight="1">
      <c r="A3" s="712" t="s">
        <v>320</v>
      </c>
      <c r="B3" s="712"/>
      <c r="C3" s="712"/>
      <c r="D3" s="744" t="s">
        <v>321</v>
      </c>
      <c r="E3" s="744"/>
      <c r="F3" s="744"/>
      <c r="G3" s="744"/>
      <c r="H3" s="744"/>
      <c r="I3" s="744"/>
      <c r="J3" s="744"/>
      <c r="K3" s="744"/>
      <c r="L3" s="744"/>
      <c r="M3" s="744"/>
      <c r="N3" s="744"/>
      <c r="O3" s="213"/>
      <c r="P3" s="173" t="s">
        <v>366</v>
      </c>
      <c r="Q3" s="213"/>
      <c r="R3" s="213"/>
      <c r="S3" s="213"/>
      <c r="T3" s="213"/>
      <c r="U3" s="213"/>
    </row>
    <row r="4" spans="1:21" ht="16.5" customHeight="1">
      <c r="A4" s="745" t="s">
        <v>260</v>
      </c>
      <c r="B4" s="745"/>
      <c r="C4" s="745"/>
      <c r="D4" s="721"/>
      <c r="E4" s="721"/>
      <c r="F4" s="721"/>
      <c r="G4" s="721"/>
      <c r="H4" s="721"/>
      <c r="I4" s="721"/>
      <c r="J4" s="721"/>
      <c r="K4" s="721"/>
      <c r="L4" s="721"/>
      <c r="M4" s="721"/>
      <c r="N4" s="721"/>
      <c r="O4" s="213"/>
      <c r="P4" s="172" t="s">
        <v>299</v>
      </c>
      <c r="Q4" s="213"/>
      <c r="R4" s="213"/>
      <c r="S4" s="213"/>
      <c r="T4" s="213"/>
      <c r="U4" s="213"/>
    </row>
    <row r="5" spans="12:21" ht="16.5" customHeight="1">
      <c r="L5" s="214"/>
      <c r="M5" s="214"/>
      <c r="N5" s="214"/>
      <c r="O5" s="176"/>
      <c r="P5" s="175" t="s">
        <v>322</v>
      </c>
      <c r="Q5" s="176"/>
      <c r="R5" s="176"/>
      <c r="S5" s="176"/>
      <c r="T5" s="176"/>
      <c r="U5" s="172"/>
    </row>
    <row r="6" spans="1:21" s="217" customFormat="1" ht="15.75" customHeight="1">
      <c r="A6" s="733" t="s">
        <v>57</v>
      </c>
      <c r="B6" s="734"/>
      <c r="C6" s="717" t="s">
        <v>137</v>
      </c>
      <c r="D6" s="742" t="s">
        <v>138</v>
      </c>
      <c r="E6" s="716"/>
      <c r="F6" s="716"/>
      <c r="G6" s="716"/>
      <c r="H6" s="716"/>
      <c r="I6" s="716"/>
      <c r="J6" s="716"/>
      <c r="K6" s="716"/>
      <c r="L6" s="716"/>
      <c r="M6" s="716"/>
      <c r="N6" s="716"/>
      <c r="O6" s="716"/>
      <c r="P6" s="716"/>
      <c r="Q6" s="716"/>
      <c r="R6" s="716"/>
      <c r="S6" s="716"/>
      <c r="T6" s="717" t="s">
        <v>139</v>
      </c>
      <c r="U6" s="216"/>
    </row>
    <row r="7" spans="1:20" s="218" customFormat="1" ht="12.75" customHeight="1">
      <c r="A7" s="735"/>
      <c r="B7" s="736"/>
      <c r="C7" s="717"/>
      <c r="D7" s="718" t="s">
        <v>134</v>
      </c>
      <c r="E7" s="716" t="s">
        <v>7</v>
      </c>
      <c r="F7" s="716"/>
      <c r="G7" s="716"/>
      <c r="H7" s="716"/>
      <c r="I7" s="716"/>
      <c r="J7" s="716"/>
      <c r="K7" s="716"/>
      <c r="L7" s="716"/>
      <c r="M7" s="716"/>
      <c r="N7" s="716"/>
      <c r="O7" s="716"/>
      <c r="P7" s="716"/>
      <c r="Q7" s="716"/>
      <c r="R7" s="716"/>
      <c r="S7" s="716"/>
      <c r="T7" s="717"/>
    </row>
    <row r="8" spans="1:21" s="218" customFormat="1" ht="43.5" customHeight="1">
      <c r="A8" s="735"/>
      <c r="B8" s="736"/>
      <c r="C8" s="717"/>
      <c r="D8" s="719"/>
      <c r="E8" s="749" t="s">
        <v>140</v>
      </c>
      <c r="F8" s="717"/>
      <c r="G8" s="717"/>
      <c r="H8" s="717" t="s">
        <v>141</v>
      </c>
      <c r="I8" s="717"/>
      <c r="J8" s="717"/>
      <c r="K8" s="717" t="s">
        <v>142</v>
      </c>
      <c r="L8" s="717"/>
      <c r="M8" s="717" t="s">
        <v>143</v>
      </c>
      <c r="N8" s="717"/>
      <c r="O8" s="717"/>
      <c r="P8" s="717" t="s">
        <v>144</v>
      </c>
      <c r="Q8" s="717" t="s">
        <v>145</v>
      </c>
      <c r="R8" s="717" t="s">
        <v>146</v>
      </c>
      <c r="S8" s="746" t="s">
        <v>147</v>
      </c>
      <c r="T8" s="717"/>
      <c r="U8" s="709" t="s">
        <v>323</v>
      </c>
    </row>
    <row r="9" spans="1:21" s="218" customFormat="1" ht="44.25" customHeight="1">
      <c r="A9" s="737"/>
      <c r="B9" s="738"/>
      <c r="C9" s="717"/>
      <c r="D9" s="720"/>
      <c r="E9" s="219" t="s">
        <v>148</v>
      </c>
      <c r="F9" s="215" t="s">
        <v>149</v>
      </c>
      <c r="G9" s="215" t="s">
        <v>324</v>
      </c>
      <c r="H9" s="215" t="s">
        <v>150</v>
      </c>
      <c r="I9" s="215" t="s">
        <v>151</v>
      </c>
      <c r="J9" s="215" t="s">
        <v>152</v>
      </c>
      <c r="K9" s="215" t="s">
        <v>149</v>
      </c>
      <c r="L9" s="215" t="s">
        <v>153</v>
      </c>
      <c r="M9" s="215" t="s">
        <v>154</v>
      </c>
      <c r="N9" s="215" t="s">
        <v>155</v>
      </c>
      <c r="O9" s="215" t="s">
        <v>325</v>
      </c>
      <c r="P9" s="717"/>
      <c r="Q9" s="717"/>
      <c r="R9" s="717"/>
      <c r="S9" s="746"/>
      <c r="T9" s="717"/>
      <c r="U9" s="710"/>
    </row>
    <row r="10" spans="1:21" s="222" customFormat="1" ht="15.75" customHeight="1">
      <c r="A10" s="713" t="s">
        <v>6</v>
      </c>
      <c r="B10" s="714"/>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10"/>
    </row>
    <row r="11" spans="1:21" s="222" customFormat="1" ht="15.75" customHeight="1">
      <c r="A11" s="747" t="s">
        <v>303</v>
      </c>
      <c r="B11" s="748"/>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11"/>
    </row>
    <row r="12" spans="1:21" s="222" customFormat="1" ht="15.75" customHeight="1">
      <c r="A12" s="723" t="s">
        <v>304</v>
      </c>
      <c r="B12" s="724"/>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29" t="s">
        <v>30</v>
      </c>
      <c r="B13" s="730"/>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273</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305</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276</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277</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278</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279</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284</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286</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287</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288</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290</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15" t="s">
        <v>291</v>
      </c>
      <c r="C28" s="715"/>
      <c r="D28" s="715"/>
      <c r="E28" s="715"/>
      <c r="F28" s="181"/>
      <c r="G28" s="181"/>
      <c r="H28" s="181"/>
      <c r="I28" s="181"/>
      <c r="J28" s="181"/>
      <c r="K28" s="181" t="s">
        <v>156</v>
      </c>
      <c r="L28" s="182"/>
      <c r="M28" s="722" t="s">
        <v>326</v>
      </c>
      <c r="N28" s="722"/>
      <c r="O28" s="722"/>
      <c r="P28" s="722"/>
      <c r="Q28" s="722"/>
      <c r="R28" s="722"/>
      <c r="S28" s="722"/>
      <c r="T28" s="722"/>
    </row>
    <row r="29" spans="1:20" s="233" customFormat="1" ht="18.75" customHeight="1">
      <c r="A29" s="232"/>
      <c r="B29" s="728" t="s">
        <v>157</v>
      </c>
      <c r="C29" s="728"/>
      <c r="D29" s="728"/>
      <c r="E29" s="234"/>
      <c r="F29" s="183"/>
      <c r="G29" s="183"/>
      <c r="H29" s="183"/>
      <c r="I29" s="183"/>
      <c r="J29" s="183"/>
      <c r="K29" s="183"/>
      <c r="L29" s="182"/>
      <c r="M29" s="731" t="s">
        <v>315</v>
      </c>
      <c r="N29" s="731"/>
      <c r="O29" s="731"/>
      <c r="P29" s="731"/>
      <c r="Q29" s="731"/>
      <c r="R29" s="731"/>
      <c r="S29" s="731"/>
      <c r="T29" s="731"/>
    </row>
    <row r="30" spans="1:20" s="233" customFormat="1" ht="18.75">
      <c r="A30" s="184"/>
      <c r="B30" s="725"/>
      <c r="C30" s="725"/>
      <c r="D30" s="725"/>
      <c r="E30" s="186"/>
      <c r="F30" s="186"/>
      <c r="G30" s="186"/>
      <c r="H30" s="186"/>
      <c r="I30" s="186"/>
      <c r="J30" s="186"/>
      <c r="K30" s="186"/>
      <c r="L30" s="186"/>
      <c r="M30" s="726"/>
      <c r="N30" s="726"/>
      <c r="O30" s="726"/>
      <c r="P30" s="726"/>
      <c r="Q30" s="726"/>
      <c r="R30" s="726"/>
      <c r="S30" s="726"/>
      <c r="T30" s="726"/>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159</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160</v>
      </c>
      <c r="C34" s="186"/>
      <c r="D34" s="186"/>
      <c r="E34" s="186"/>
      <c r="F34" s="186"/>
      <c r="G34" s="186"/>
      <c r="H34" s="186"/>
      <c r="I34" s="186"/>
      <c r="J34" s="186"/>
      <c r="K34" s="186"/>
      <c r="L34" s="186"/>
      <c r="M34" s="186"/>
      <c r="N34" s="186"/>
      <c r="O34" s="186"/>
      <c r="P34" s="186"/>
      <c r="Q34" s="186"/>
      <c r="R34" s="186"/>
      <c r="S34" s="186"/>
      <c r="T34" s="186"/>
    </row>
    <row r="35" spans="2:20" ht="18.75" hidden="1">
      <c r="B35" s="236" t="s">
        <v>161</v>
      </c>
      <c r="C35" s="186"/>
      <c r="D35" s="186"/>
      <c r="E35" s="186"/>
      <c r="F35" s="186"/>
      <c r="G35" s="186"/>
      <c r="H35" s="186"/>
      <c r="I35" s="186"/>
      <c r="J35" s="186"/>
      <c r="K35" s="186"/>
      <c r="L35" s="186"/>
      <c r="M35" s="186"/>
      <c r="N35" s="186"/>
      <c r="O35" s="186"/>
      <c r="P35" s="186"/>
      <c r="Q35" s="186"/>
      <c r="R35" s="186"/>
      <c r="S35" s="186"/>
      <c r="T35" s="186"/>
    </row>
    <row r="36" spans="2:20" s="211" customFormat="1" ht="18.75">
      <c r="B36" s="727" t="s">
        <v>295</v>
      </c>
      <c r="C36" s="727"/>
      <c r="D36" s="727"/>
      <c r="E36" s="236"/>
      <c r="F36" s="236"/>
      <c r="G36" s="236"/>
      <c r="H36" s="236"/>
      <c r="I36" s="236"/>
      <c r="J36" s="236"/>
      <c r="K36" s="236"/>
      <c r="L36" s="236"/>
      <c r="M36" s="236"/>
      <c r="N36" s="727" t="s">
        <v>295</v>
      </c>
      <c r="O36" s="727"/>
      <c r="P36" s="727"/>
      <c r="Q36" s="727"/>
      <c r="R36" s="727"/>
      <c r="S36" s="727"/>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98" t="s">
        <v>248</v>
      </c>
      <c r="C38" s="598"/>
      <c r="D38" s="598"/>
      <c r="E38" s="210"/>
      <c r="F38" s="210"/>
      <c r="G38" s="210"/>
      <c r="H38" s="210"/>
      <c r="I38" s="182"/>
      <c r="J38" s="182"/>
      <c r="K38" s="182"/>
      <c r="L38" s="182"/>
      <c r="M38" s="599" t="s">
        <v>249</v>
      </c>
      <c r="N38" s="599"/>
      <c r="O38" s="599"/>
      <c r="P38" s="599"/>
      <c r="Q38" s="599"/>
      <c r="R38" s="599"/>
      <c r="S38" s="599"/>
      <c r="T38" s="599"/>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74" t="s">
        <v>162</v>
      </c>
      <c r="B1" s="774"/>
      <c r="C1" s="774"/>
      <c r="D1" s="238"/>
      <c r="E1" s="783" t="s">
        <v>163</v>
      </c>
      <c r="F1" s="783"/>
      <c r="G1" s="783"/>
      <c r="H1" s="783"/>
      <c r="I1" s="783"/>
      <c r="J1" s="783"/>
      <c r="K1" s="783"/>
      <c r="L1" s="783"/>
      <c r="M1" s="783"/>
      <c r="N1" s="783"/>
      <c r="O1" s="191"/>
      <c r="P1" s="779" t="s">
        <v>365</v>
      </c>
      <c r="Q1" s="779"/>
      <c r="R1" s="779"/>
      <c r="S1" s="779"/>
      <c r="T1" s="779"/>
    </row>
    <row r="2" spans="1:20" ht="15.75" customHeight="1">
      <c r="A2" s="775" t="s">
        <v>327</v>
      </c>
      <c r="B2" s="775"/>
      <c r="C2" s="775"/>
      <c r="D2" s="775"/>
      <c r="E2" s="777" t="s">
        <v>164</v>
      </c>
      <c r="F2" s="777"/>
      <c r="G2" s="777"/>
      <c r="H2" s="777"/>
      <c r="I2" s="777"/>
      <c r="J2" s="777"/>
      <c r="K2" s="777"/>
      <c r="L2" s="777"/>
      <c r="M2" s="777"/>
      <c r="N2" s="777"/>
      <c r="O2" s="194"/>
      <c r="P2" s="780" t="s">
        <v>307</v>
      </c>
      <c r="Q2" s="780"/>
      <c r="R2" s="780"/>
      <c r="S2" s="780"/>
      <c r="T2" s="780"/>
    </row>
    <row r="3" spans="1:20" ht="17.25">
      <c r="A3" s="775" t="s">
        <v>258</v>
      </c>
      <c r="B3" s="775"/>
      <c r="C3" s="775"/>
      <c r="D3" s="239"/>
      <c r="E3" s="785" t="s">
        <v>259</v>
      </c>
      <c r="F3" s="785"/>
      <c r="G3" s="785"/>
      <c r="H3" s="785"/>
      <c r="I3" s="785"/>
      <c r="J3" s="785"/>
      <c r="K3" s="785"/>
      <c r="L3" s="785"/>
      <c r="M3" s="785"/>
      <c r="N3" s="785"/>
      <c r="O3" s="194"/>
      <c r="P3" s="781" t="s">
        <v>366</v>
      </c>
      <c r="Q3" s="781"/>
      <c r="R3" s="781"/>
      <c r="S3" s="781"/>
      <c r="T3" s="781"/>
    </row>
    <row r="4" spans="1:20" ht="18.75" customHeight="1">
      <c r="A4" s="776" t="s">
        <v>260</v>
      </c>
      <c r="B4" s="776"/>
      <c r="C4" s="776"/>
      <c r="D4" s="778"/>
      <c r="E4" s="778"/>
      <c r="F4" s="778"/>
      <c r="G4" s="778"/>
      <c r="H4" s="778"/>
      <c r="I4" s="778"/>
      <c r="J4" s="778"/>
      <c r="K4" s="778"/>
      <c r="L4" s="778"/>
      <c r="M4" s="778"/>
      <c r="N4" s="778"/>
      <c r="O4" s="195"/>
      <c r="P4" s="780" t="s">
        <v>299</v>
      </c>
      <c r="Q4" s="781"/>
      <c r="R4" s="781"/>
      <c r="S4" s="781"/>
      <c r="T4" s="781"/>
    </row>
    <row r="5" spans="1:23" ht="15">
      <c r="A5" s="208"/>
      <c r="B5" s="208"/>
      <c r="C5" s="240"/>
      <c r="D5" s="240"/>
      <c r="E5" s="208"/>
      <c r="F5" s="208"/>
      <c r="G5" s="208"/>
      <c r="H5" s="208"/>
      <c r="I5" s="208"/>
      <c r="J5" s="208"/>
      <c r="K5" s="208"/>
      <c r="L5" s="208"/>
      <c r="P5" s="764" t="s">
        <v>322</v>
      </c>
      <c r="Q5" s="764"/>
      <c r="R5" s="764"/>
      <c r="S5" s="764"/>
      <c r="T5" s="764"/>
      <c r="U5" s="241"/>
      <c r="V5" s="241"/>
      <c r="W5" s="241"/>
    </row>
    <row r="6" spans="1:23" ht="29.25" customHeight="1">
      <c r="A6" s="733" t="s">
        <v>57</v>
      </c>
      <c r="B6" s="761"/>
      <c r="C6" s="756" t="s">
        <v>2</v>
      </c>
      <c r="D6" s="765" t="s">
        <v>165</v>
      </c>
      <c r="E6" s="766"/>
      <c r="F6" s="766"/>
      <c r="G6" s="766"/>
      <c r="H6" s="766"/>
      <c r="I6" s="766"/>
      <c r="J6" s="767"/>
      <c r="K6" s="786" t="s">
        <v>166</v>
      </c>
      <c r="L6" s="787"/>
      <c r="M6" s="787"/>
      <c r="N6" s="787"/>
      <c r="O6" s="787"/>
      <c r="P6" s="787"/>
      <c r="Q6" s="787"/>
      <c r="R6" s="787"/>
      <c r="S6" s="787"/>
      <c r="T6" s="788"/>
      <c r="U6" s="242"/>
      <c r="V6" s="243"/>
      <c r="W6" s="243"/>
    </row>
    <row r="7" spans="1:20" ht="19.5" customHeight="1">
      <c r="A7" s="735"/>
      <c r="B7" s="762"/>
      <c r="C7" s="757"/>
      <c r="D7" s="766" t="s">
        <v>7</v>
      </c>
      <c r="E7" s="766"/>
      <c r="F7" s="766"/>
      <c r="G7" s="766"/>
      <c r="H7" s="766"/>
      <c r="I7" s="766"/>
      <c r="J7" s="767"/>
      <c r="K7" s="789"/>
      <c r="L7" s="790"/>
      <c r="M7" s="790"/>
      <c r="N7" s="790"/>
      <c r="O7" s="790"/>
      <c r="P7" s="790"/>
      <c r="Q7" s="790"/>
      <c r="R7" s="790"/>
      <c r="S7" s="790"/>
      <c r="T7" s="791"/>
    </row>
    <row r="8" spans="1:20" ht="33" customHeight="1">
      <c r="A8" s="735"/>
      <c r="B8" s="762"/>
      <c r="C8" s="757"/>
      <c r="D8" s="754" t="s">
        <v>167</v>
      </c>
      <c r="E8" s="792"/>
      <c r="F8" s="755" t="s">
        <v>168</v>
      </c>
      <c r="G8" s="792"/>
      <c r="H8" s="755" t="s">
        <v>169</v>
      </c>
      <c r="I8" s="792"/>
      <c r="J8" s="755" t="s">
        <v>170</v>
      </c>
      <c r="K8" s="782" t="s">
        <v>171</v>
      </c>
      <c r="L8" s="782"/>
      <c r="M8" s="782"/>
      <c r="N8" s="782" t="s">
        <v>172</v>
      </c>
      <c r="O8" s="782"/>
      <c r="P8" s="782"/>
      <c r="Q8" s="755" t="s">
        <v>173</v>
      </c>
      <c r="R8" s="784" t="s">
        <v>174</v>
      </c>
      <c r="S8" s="784" t="s">
        <v>175</v>
      </c>
      <c r="T8" s="755" t="s">
        <v>176</v>
      </c>
    </row>
    <row r="9" spans="1:20" ht="18.75" customHeight="1">
      <c r="A9" s="735"/>
      <c r="B9" s="762"/>
      <c r="C9" s="757"/>
      <c r="D9" s="754" t="s">
        <v>177</v>
      </c>
      <c r="E9" s="755" t="s">
        <v>178</v>
      </c>
      <c r="F9" s="755" t="s">
        <v>177</v>
      </c>
      <c r="G9" s="755" t="s">
        <v>178</v>
      </c>
      <c r="H9" s="755" t="s">
        <v>177</v>
      </c>
      <c r="I9" s="755" t="s">
        <v>179</v>
      </c>
      <c r="J9" s="755"/>
      <c r="K9" s="782"/>
      <c r="L9" s="782"/>
      <c r="M9" s="782"/>
      <c r="N9" s="782"/>
      <c r="O9" s="782"/>
      <c r="P9" s="782"/>
      <c r="Q9" s="755"/>
      <c r="R9" s="784"/>
      <c r="S9" s="784"/>
      <c r="T9" s="755"/>
    </row>
    <row r="10" spans="1:20" ht="23.25" customHeight="1">
      <c r="A10" s="737"/>
      <c r="B10" s="763"/>
      <c r="C10" s="758"/>
      <c r="D10" s="754"/>
      <c r="E10" s="755"/>
      <c r="F10" s="755"/>
      <c r="G10" s="755"/>
      <c r="H10" s="755"/>
      <c r="I10" s="755"/>
      <c r="J10" s="755"/>
      <c r="K10" s="244" t="s">
        <v>180</v>
      </c>
      <c r="L10" s="244" t="s">
        <v>155</v>
      </c>
      <c r="M10" s="244" t="s">
        <v>181</v>
      </c>
      <c r="N10" s="244" t="s">
        <v>180</v>
      </c>
      <c r="O10" s="244" t="s">
        <v>182</v>
      </c>
      <c r="P10" s="244" t="s">
        <v>183</v>
      </c>
      <c r="Q10" s="755"/>
      <c r="R10" s="784"/>
      <c r="S10" s="784"/>
      <c r="T10" s="755"/>
    </row>
    <row r="11" spans="1:32" s="201" customFormat="1" ht="17.25" customHeight="1">
      <c r="A11" s="759" t="s">
        <v>6</v>
      </c>
      <c r="B11" s="760"/>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71" t="s">
        <v>328</v>
      </c>
      <c r="B12" s="772"/>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50" t="s">
        <v>304</v>
      </c>
      <c r="B13" s="751"/>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53" t="s">
        <v>184</v>
      </c>
      <c r="B14" s="754"/>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273</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305</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276</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277</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278</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279</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284</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286</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287</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288</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290</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292</v>
      </c>
      <c r="AI28" s="190">
        <f>82/88</f>
        <v>0.9318181818181818</v>
      </c>
    </row>
    <row r="29" spans="1:20" ht="15.75" customHeight="1">
      <c r="A29" s="202"/>
      <c r="B29" s="769" t="s">
        <v>316</v>
      </c>
      <c r="C29" s="769"/>
      <c r="D29" s="769"/>
      <c r="E29" s="769"/>
      <c r="F29" s="258"/>
      <c r="G29" s="258"/>
      <c r="H29" s="258"/>
      <c r="I29" s="258"/>
      <c r="J29" s="258"/>
      <c r="K29" s="258"/>
      <c r="L29" s="206"/>
      <c r="M29" s="768" t="s">
        <v>329</v>
      </c>
      <c r="N29" s="768"/>
      <c r="O29" s="768"/>
      <c r="P29" s="768"/>
      <c r="Q29" s="768"/>
      <c r="R29" s="768"/>
      <c r="S29" s="768"/>
      <c r="T29" s="768"/>
    </row>
    <row r="30" spans="1:20" ht="18.75" customHeight="1">
      <c r="A30" s="202"/>
      <c r="B30" s="770" t="s">
        <v>157</v>
      </c>
      <c r="C30" s="770"/>
      <c r="D30" s="770"/>
      <c r="E30" s="770"/>
      <c r="F30" s="205"/>
      <c r="G30" s="205"/>
      <c r="H30" s="205"/>
      <c r="I30" s="205"/>
      <c r="J30" s="205"/>
      <c r="K30" s="205"/>
      <c r="L30" s="206"/>
      <c r="M30" s="773" t="s">
        <v>158</v>
      </c>
      <c r="N30" s="773"/>
      <c r="O30" s="773"/>
      <c r="P30" s="773"/>
      <c r="Q30" s="773"/>
      <c r="R30" s="773"/>
      <c r="S30" s="773"/>
      <c r="T30" s="773"/>
    </row>
    <row r="31" spans="1:20" ht="18.75">
      <c r="A31" s="208"/>
      <c r="B31" s="725"/>
      <c r="C31" s="725"/>
      <c r="D31" s="725"/>
      <c r="E31" s="725"/>
      <c r="F31" s="209"/>
      <c r="G31" s="209"/>
      <c r="H31" s="209"/>
      <c r="I31" s="209"/>
      <c r="J31" s="209"/>
      <c r="K31" s="209"/>
      <c r="L31" s="209"/>
      <c r="M31" s="726"/>
      <c r="N31" s="726"/>
      <c r="O31" s="726"/>
      <c r="P31" s="726"/>
      <c r="Q31" s="726"/>
      <c r="R31" s="726"/>
      <c r="S31" s="726"/>
      <c r="T31" s="726"/>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52" t="s">
        <v>295</v>
      </c>
      <c r="C33" s="752"/>
      <c r="D33" s="752"/>
      <c r="E33" s="752"/>
      <c r="F33" s="752"/>
      <c r="G33" s="259"/>
      <c r="H33" s="259"/>
      <c r="I33" s="259"/>
      <c r="J33" s="259"/>
      <c r="K33" s="259"/>
      <c r="L33" s="259"/>
      <c r="M33" s="259"/>
      <c r="N33" s="752" t="s">
        <v>295</v>
      </c>
      <c r="O33" s="752"/>
      <c r="P33" s="752"/>
      <c r="Q33" s="752"/>
      <c r="R33" s="752"/>
      <c r="S33" s="752"/>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98" t="s">
        <v>248</v>
      </c>
      <c r="C35" s="598"/>
      <c r="D35" s="598"/>
      <c r="E35" s="598"/>
      <c r="F35" s="210"/>
      <c r="G35" s="210"/>
      <c r="H35" s="210"/>
      <c r="I35" s="182"/>
      <c r="J35" s="182"/>
      <c r="K35" s="182"/>
      <c r="L35" s="182"/>
      <c r="M35" s="599" t="s">
        <v>249</v>
      </c>
      <c r="N35" s="599"/>
      <c r="O35" s="599"/>
      <c r="P35" s="599"/>
      <c r="Q35" s="599"/>
      <c r="R35" s="599"/>
      <c r="S35" s="599"/>
      <c r="T35" s="599"/>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133</v>
      </c>
    </row>
    <row r="39" spans="2:8" s="262" customFormat="1" ht="15" hidden="1">
      <c r="B39" s="263" t="s">
        <v>185</v>
      </c>
      <c r="C39" s="263"/>
      <c r="D39" s="263"/>
      <c r="E39" s="263"/>
      <c r="F39" s="263"/>
      <c r="G39" s="263"/>
      <c r="H39" s="263"/>
    </row>
    <row r="40" spans="2:8" s="264" customFormat="1" ht="15" hidden="1">
      <c r="B40" s="263" t="s">
        <v>186</v>
      </c>
      <c r="C40" s="189"/>
      <c r="D40" s="189"/>
      <c r="E40" s="189"/>
      <c r="F40" s="189"/>
      <c r="G40" s="189"/>
      <c r="H40" s="189"/>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96" t="s">
        <v>187</v>
      </c>
      <c r="B1" s="796"/>
      <c r="C1" s="796"/>
      <c r="D1" s="799" t="s">
        <v>368</v>
      </c>
      <c r="E1" s="799"/>
      <c r="F1" s="799"/>
      <c r="G1" s="799"/>
      <c r="H1" s="799"/>
      <c r="I1" s="799"/>
      <c r="J1" s="800" t="s">
        <v>369</v>
      </c>
      <c r="K1" s="801"/>
      <c r="L1" s="801"/>
    </row>
    <row r="2" spans="1:12" ht="34.5" customHeight="1">
      <c r="A2" s="802" t="s">
        <v>330</v>
      </c>
      <c r="B2" s="802"/>
      <c r="C2" s="802"/>
      <c r="D2" s="799"/>
      <c r="E2" s="799"/>
      <c r="F2" s="799"/>
      <c r="G2" s="799"/>
      <c r="H2" s="799"/>
      <c r="I2" s="799"/>
      <c r="J2" s="803" t="s">
        <v>370</v>
      </c>
      <c r="K2" s="804"/>
      <c r="L2" s="804"/>
    </row>
    <row r="3" spans="1:12" ht="15" customHeight="1">
      <c r="A3" s="265" t="s">
        <v>260</v>
      </c>
      <c r="B3" s="174"/>
      <c r="C3" s="805"/>
      <c r="D3" s="805"/>
      <c r="E3" s="805"/>
      <c r="F3" s="805"/>
      <c r="G3" s="805"/>
      <c r="H3" s="805"/>
      <c r="I3" s="805"/>
      <c r="J3" s="797"/>
      <c r="K3" s="798"/>
      <c r="L3" s="798"/>
    </row>
    <row r="4" spans="1:12" ht="15.75" customHeight="1">
      <c r="A4" s="266"/>
      <c r="B4" s="266"/>
      <c r="C4" s="267"/>
      <c r="D4" s="267"/>
      <c r="E4" s="170"/>
      <c r="F4" s="170"/>
      <c r="G4" s="170"/>
      <c r="H4" s="268"/>
      <c r="I4" s="268"/>
      <c r="J4" s="793" t="s">
        <v>188</v>
      </c>
      <c r="K4" s="793"/>
      <c r="L4" s="793"/>
    </row>
    <row r="5" spans="1:12" s="269" customFormat="1" ht="28.5" customHeight="1">
      <c r="A5" s="807" t="s">
        <v>57</v>
      </c>
      <c r="B5" s="807"/>
      <c r="C5" s="717" t="s">
        <v>31</v>
      </c>
      <c r="D5" s="717" t="s">
        <v>189</v>
      </c>
      <c r="E5" s="717"/>
      <c r="F5" s="717"/>
      <c r="G5" s="717"/>
      <c r="H5" s="717" t="s">
        <v>190</v>
      </c>
      <c r="I5" s="717"/>
      <c r="J5" s="717" t="s">
        <v>191</v>
      </c>
      <c r="K5" s="717"/>
      <c r="L5" s="717"/>
    </row>
    <row r="6" spans="1:13" s="269" customFormat="1" ht="80.25" customHeight="1">
      <c r="A6" s="807"/>
      <c r="B6" s="807"/>
      <c r="C6" s="717"/>
      <c r="D6" s="215" t="s">
        <v>192</v>
      </c>
      <c r="E6" s="215" t="s">
        <v>193</v>
      </c>
      <c r="F6" s="215" t="s">
        <v>331</v>
      </c>
      <c r="G6" s="215" t="s">
        <v>194</v>
      </c>
      <c r="H6" s="215" t="s">
        <v>195</v>
      </c>
      <c r="I6" s="215" t="s">
        <v>196</v>
      </c>
      <c r="J6" s="215" t="s">
        <v>197</v>
      </c>
      <c r="K6" s="215" t="s">
        <v>198</v>
      </c>
      <c r="L6" s="215" t="s">
        <v>199</v>
      </c>
      <c r="M6" s="270"/>
    </row>
    <row r="7" spans="1:12" s="271" customFormat="1" ht="16.5" customHeight="1">
      <c r="A7" s="794" t="s">
        <v>6</v>
      </c>
      <c r="B7" s="794"/>
      <c r="C7" s="221">
        <v>1</v>
      </c>
      <c r="D7" s="221">
        <v>2</v>
      </c>
      <c r="E7" s="221">
        <v>3</v>
      </c>
      <c r="F7" s="221">
        <v>4</v>
      </c>
      <c r="G7" s="221">
        <v>5</v>
      </c>
      <c r="H7" s="221">
        <v>6</v>
      </c>
      <c r="I7" s="221">
        <v>7</v>
      </c>
      <c r="J7" s="221">
        <v>8</v>
      </c>
      <c r="K7" s="221">
        <v>9</v>
      </c>
      <c r="L7" s="221">
        <v>10</v>
      </c>
    </row>
    <row r="8" spans="1:12" s="271" customFormat="1" ht="16.5" customHeight="1">
      <c r="A8" s="810" t="s">
        <v>328</v>
      </c>
      <c r="B8" s="811"/>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08" t="s">
        <v>304</v>
      </c>
      <c r="B9" s="809"/>
      <c r="C9" s="224">
        <v>9</v>
      </c>
      <c r="D9" s="224">
        <v>2</v>
      </c>
      <c r="E9" s="224">
        <v>2</v>
      </c>
      <c r="F9" s="224">
        <v>0</v>
      </c>
      <c r="G9" s="224">
        <v>5</v>
      </c>
      <c r="H9" s="224">
        <v>8</v>
      </c>
      <c r="I9" s="224">
        <v>0</v>
      </c>
      <c r="J9" s="224">
        <v>8</v>
      </c>
      <c r="K9" s="224">
        <v>1</v>
      </c>
      <c r="L9" s="224">
        <v>0</v>
      </c>
    </row>
    <row r="10" spans="1:12" s="271" customFormat="1" ht="16.5" customHeight="1">
      <c r="A10" s="795" t="s">
        <v>184</v>
      </c>
      <c r="B10" s="795"/>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200</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273</v>
      </c>
      <c r="C13" s="272">
        <f aca="true" t="shared" si="3" ref="C13:C23">D13+E13+F13+G13</f>
        <v>0</v>
      </c>
      <c r="D13" s="231">
        <v>0</v>
      </c>
      <c r="E13" s="231">
        <v>0</v>
      </c>
      <c r="F13" s="231">
        <v>0</v>
      </c>
      <c r="G13" s="231">
        <v>0</v>
      </c>
      <c r="H13" s="231">
        <v>0</v>
      </c>
      <c r="I13" s="231">
        <v>0</v>
      </c>
      <c r="J13" s="273">
        <v>0</v>
      </c>
      <c r="K13" s="273">
        <v>0</v>
      </c>
      <c r="L13" s="273">
        <v>0</v>
      </c>
      <c r="AF13" s="271" t="s">
        <v>272</v>
      </c>
    </row>
    <row r="14" spans="1:37" s="271" customFormat="1" ht="16.5" customHeight="1">
      <c r="A14" s="274">
        <v>2</v>
      </c>
      <c r="B14" s="68" t="s">
        <v>305</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276</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277</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332</v>
      </c>
      <c r="C17" s="272">
        <f t="shared" si="3"/>
        <v>1</v>
      </c>
      <c r="D17" s="231">
        <v>0</v>
      </c>
      <c r="E17" s="231">
        <v>0</v>
      </c>
      <c r="F17" s="231">
        <v>0</v>
      </c>
      <c r="G17" s="231">
        <v>1</v>
      </c>
      <c r="H17" s="231">
        <v>1</v>
      </c>
      <c r="I17" s="231">
        <v>0</v>
      </c>
      <c r="J17" s="273">
        <v>1</v>
      </c>
      <c r="K17" s="273">
        <v>0</v>
      </c>
      <c r="L17" s="273">
        <v>0</v>
      </c>
      <c r="AF17" s="199" t="s">
        <v>275</v>
      </c>
    </row>
    <row r="18" spans="1:12" s="271" customFormat="1" ht="16.5" customHeight="1">
      <c r="A18" s="274">
        <v>6</v>
      </c>
      <c r="B18" s="68" t="s">
        <v>279</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284</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286</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287</v>
      </c>
      <c r="C21" s="272">
        <f t="shared" si="3"/>
        <v>0</v>
      </c>
      <c r="D21" s="231">
        <v>0</v>
      </c>
      <c r="E21" s="231">
        <v>0</v>
      </c>
      <c r="F21" s="231">
        <v>0</v>
      </c>
      <c r="G21" s="231">
        <v>0</v>
      </c>
      <c r="H21" s="231">
        <v>0</v>
      </c>
      <c r="I21" s="231">
        <v>0</v>
      </c>
      <c r="J21" s="273">
        <v>0</v>
      </c>
      <c r="K21" s="273">
        <v>0</v>
      </c>
      <c r="L21" s="273">
        <v>0</v>
      </c>
      <c r="AJ21" s="271" t="s">
        <v>280</v>
      </c>
      <c r="AK21" s="271" t="s">
        <v>281</v>
      </c>
      <c r="AL21" s="271" t="s">
        <v>282</v>
      </c>
      <c r="AM21" s="199" t="s">
        <v>283</v>
      </c>
    </row>
    <row r="22" spans="1:39" s="271" customFormat="1" ht="16.5" customHeight="1">
      <c r="A22" s="274">
        <v>10</v>
      </c>
      <c r="B22" s="68" t="s">
        <v>288</v>
      </c>
      <c r="C22" s="272">
        <f t="shared" si="3"/>
        <v>1</v>
      </c>
      <c r="D22" s="231">
        <v>0</v>
      </c>
      <c r="E22" s="231">
        <v>1</v>
      </c>
      <c r="F22" s="231">
        <v>0</v>
      </c>
      <c r="G22" s="231">
        <v>0</v>
      </c>
      <c r="H22" s="231">
        <v>1</v>
      </c>
      <c r="I22" s="231">
        <v>0</v>
      </c>
      <c r="J22" s="273">
        <v>1</v>
      </c>
      <c r="K22" s="273">
        <v>0</v>
      </c>
      <c r="L22" s="273">
        <v>0</v>
      </c>
      <c r="AM22" s="199" t="s">
        <v>285</v>
      </c>
    </row>
    <row r="23" spans="1:12" s="271" customFormat="1" ht="16.5" customHeight="1">
      <c r="A23" s="274">
        <v>11</v>
      </c>
      <c r="B23" s="68" t="s">
        <v>290</v>
      </c>
      <c r="C23" s="272">
        <f t="shared" si="3"/>
        <v>0</v>
      </c>
      <c r="D23" s="231">
        <v>0</v>
      </c>
      <c r="E23" s="231">
        <v>0</v>
      </c>
      <c r="F23" s="231">
        <v>0</v>
      </c>
      <c r="G23" s="231">
        <v>0</v>
      </c>
      <c r="H23" s="231">
        <v>0</v>
      </c>
      <c r="I23" s="231">
        <v>0</v>
      </c>
      <c r="J23" s="273">
        <v>0</v>
      </c>
      <c r="K23" s="273">
        <v>0</v>
      </c>
      <c r="L23" s="273">
        <v>0</v>
      </c>
    </row>
    <row r="24" ht="9" customHeight="1">
      <c r="AJ24" s="233" t="s">
        <v>280</v>
      </c>
    </row>
    <row r="25" spans="1:36" ht="15.75" customHeight="1">
      <c r="A25" s="715" t="s">
        <v>333</v>
      </c>
      <c r="B25" s="715"/>
      <c r="C25" s="715"/>
      <c r="D25" s="715"/>
      <c r="E25" s="182"/>
      <c r="F25" s="722" t="s">
        <v>291</v>
      </c>
      <c r="G25" s="722"/>
      <c r="H25" s="722"/>
      <c r="I25" s="722"/>
      <c r="J25" s="722"/>
      <c r="K25" s="722"/>
      <c r="L25" s="722"/>
      <c r="AJ25" s="190" t="s">
        <v>289</v>
      </c>
    </row>
    <row r="26" spans="1:44" ht="15" customHeight="1">
      <c r="A26" s="728" t="s">
        <v>157</v>
      </c>
      <c r="B26" s="728"/>
      <c r="C26" s="728"/>
      <c r="D26" s="728"/>
      <c r="E26" s="183"/>
      <c r="F26" s="731" t="s">
        <v>158</v>
      </c>
      <c r="G26" s="731"/>
      <c r="H26" s="731"/>
      <c r="I26" s="731"/>
      <c r="J26" s="731"/>
      <c r="K26" s="731"/>
      <c r="L26" s="731"/>
      <c r="AR26" s="190"/>
    </row>
    <row r="27" spans="1:12" s="170" customFormat="1" ht="18.75">
      <c r="A27" s="725"/>
      <c r="B27" s="725"/>
      <c r="C27" s="725"/>
      <c r="D27" s="725"/>
      <c r="E27" s="182"/>
      <c r="F27" s="726"/>
      <c r="G27" s="726"/>
      <c r="H27" s="726"/>
      <c r="I27" s="726"/>
      <c r="J27" s="726"/>
      <c r="K27" s="726"/>
      <c r="L27" s="726"/>
    </row>
    <row r="28" spans="1:35" ht="18">
      <c r="A28" s="187"/>
      <c r="B28" s="187"/>
      <c r="C28" s="182"/>
      <c r="D28" s="182"/>
      <c r="E28" s="182"/>
      <c r="F28" s="182"/>
      <c r="G28" s="182"/>
      <c r="H28" s="182"/>
      <c r="I28" s="182"/>
      <c r="J28" s="182"/>
      <c r="K28" s="182"/>
      <c r="L28" s="182"/>
      <c r="AG28" s="233" t="s">
        <v>292</v>
      </c>
      <c r="AI28" s="190">
        <f>82/88</f>
        <v>0.9318181818181818</v>
      </c>
    </row>
    <row r="29" spans="1:12" ht="18">
      <c r="A29" s="187"/>
      <c r="B29" s="806" t="s">
        <v>295</v>
      </c>
      <c r="C29" s="806"/>
      <c r="D29" s="182"/>
      <c r="E29" s="182"/>
      <c r="F29" s="182"/>
      <c r="G29" s="182"/>
      <c r="H29" s="806" t="s">
        <v>295</v>
      </c>
      <c r="I29" s="806"/>
      <c r="J29" s="806"/>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201</v>
      </c>
      <c r="B32" s="185"/>
      <c r="C32" s="186"/>
      <c r="D32" s="186"/>
      <c r="E32" s="186"/>
      <c r="F32" s="186"/>
      <c r="G32" s="186"/>
      <c r="H32" s="186"/>
      <c r="I32" s="186"/>
      <c r="J32" s="186"/>
      <c r="K32" s="186"/>
      <c r="L32" s="186"/>
    </row>
    <row r="33" spans="1:12" s="211" customFormat="1" ht="18.75" hidden="1">
      <c r="A33" s="237"/>
      <c r="B33" s="279" t="s">
        <v>202</v>
      </c>
      <c r="C33" s="279"/>
      <c r="D33" s="279"/>
      <c r="E33" s="236"/>
      <c r="F33" s="236"/>
      <c r="G33" s="236"/>
      <c r="H33" s="236"/>
      <c r="I33" s="236"/>
      <c r="J33" s="236"/>
      <c r="K33" s="236"/>
      <c r="L33" s="236"/>
    </row>
    <row r="34" spans="1:12" s="211" customFormat="1" ht="18.75" hidden="1">
      <c r="A34" s="237"/>
      <c r="B34" s="279" t="s">
        <v>203</v>
      </c>
      <c r="C34" s="279"/>
      <c r="D34" s="279"/>
      <c r="E34" s="279"/>
      <c r="F34" s="236"/>
      <c r="G34" s="236"/>
      <c r="H34" s="236"/>
      <c r="I34" s="236"/>
      <c r="J34" s="236"/>
      <c r="K34" s="236"/>
      <c r="L34" s="236"/>
    </row>
    <row r="35" spans="1:12" s="211" customFormat="1" ht="18.75" hidden="1">
      <c r="A35" s="237"/>
      <c r="B35" s="236" t="s">
        <v>204</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98" t="s">
        <v>248</v>
      </c>
      <c r="B37" s="598"/>
      <c r="C37" s="598"/>
      <c r="D37" s="598"/>
      <c r="E37" s="210"/>
      <c r="F37" s="599" t="s">
        <v>249</v>
      </c>
      <c r="G37" s="599"/>
      <c r="H37" s="599"/>
      <c r="I37" s="599"/>
      <c r="J37" s="599"/>
      <c r="K37" s="599"/>
      <c r="L37" s="599"/>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19" t="s">
        <v>205</v>
      </c>
      <c r="B1" s="819"/>
      <c r="C1" s="819"/>
      <c r="D1" s="799" t="s">
        <v>371</v>
      </c>
      <c r="E1" s="799"/>
      <c r="F1" s="799"/>
      <c r="G1" s="799"/>
      <c r="H1" s="799"/>
      <c r="I1" s="170"/>
      <c r="J1" s="171" t="s">
        <v>365</v>
      </c>
      <c r="K1" s="280"/>
      <c r="L1" s="280"/>
    </row>
    <row r="2" spans="1:12" ht="15.75" customHeight="1">
      <c r="A2" s="823" t="s">
        <v>306</v>
      </c>
      <c r="B2" s="823"/>
      <c r="C2" s="823"/>
      <c r="D2" s="799"/>
      <c r="E2" s="799"/>
      <c r="F2" s="799"/>
      <c r="G2" s="799"/>
      <c r="H2" s="799"/>
      <c r="I2" s="170"/>
      <c r="J2" s="281" t="s">
        <v>307</v>
      </c>
      <c r="K2" s="281"/>
      <c r="L2" s="281"/>
    </row>
    <row r="3" spans="1:12" ht="18.75" customHeight="1">
      <c r="A3" s="741" t="s">
        <v>258</v>
      </c>
      <c r="B3" s="741"/>
      <c r="C3" s="741"/>
      <c r="D3" s="167"/>
      <c r="E3" s="167"/>
      <c r="F3" s="167"/>
      <c r="G3" s="167"/>
      <c r="H3" s="167"/>
      <c r="I3" s="170"/>
      <c r="J3" s="174" t="s">
        <v>364</v>
      </c>
      <c r="K3" s="174"/>
      <c r="L3" s="174"/>
    </row>
    <row r="4" spans="1:12" ht="15.75" customHeight="1">
      <c r="A4" s="820" t="s">
        <v>334</v>
      </c>
      <c r="B4" s="820"/>
      <c r="C4" s="820"/>
      <c r="D4" s="818"/>
      <c r="E4" s="818"/>
      <c r="F4" s="818"/>
      <c r="G4" s="818"/>
      <c r="H4" s="818"/>
      <c r="I4" s="170"/>
      <c r="J4" s="282" t="s">
        <v>299</v>
      </c>
      <c r="K4" s="282"/>
      <c r="L4" s="282"/>
    </row>
    <row r="5" spans="1:12" ht="15.75">
      <c r="A5" s="824"/>
      <c r="B5" s="824"/>
      <c r="C5" s="166"/>
      <c r="D5" s="170"/>
      <c r="E5" s="170"/>
      <c r="F5" s="170"/>
      <c r="G5" s="170"/>
      <c r="H5" s="283"/>
      <c r="I5" s="816" t="s">
        <v>335</v>
      </c>
      <c r="J5" s="816"/>
      <c r="K5" s="816"/>
      <c r="L5" s="816"/>
    </row>
    <row r="6" spans="1:12" ht="18.75" customHeight="1">
      <c r="A6" s="733" t="s">
        <v>57</v>
      </c>
      <c r="B6" s="734"/>
      <c r="C6" s="812" t="s">
        <v>206</v>
      </c>
      <c r="D6" s="729" t="s">
        <v>207</v>
      </c>
      <c r="E6" s="817"/>
      <c r="F6" s="730"/>
      <c r="G6" s="729" t="s">
        <v>208</v>
      </c>
      <c r="H6" s="817"/>
      <c r="I6" s="817"/>
      <c r="J6" s="817"/>
      <c r="K6" s="817"/>
      <c r="L6" s="730"/>
    </row>
    <row r="7" spans="1:12" ht="15.75" customHeight="1">
      <c r="A7" s="735"/>
      <c r="B7" s="736"/>
      <c r="C7" s="813"/>
      <c r="D7" s="729" t="s">
        <v>7</v>
      </c>
      <c r="E7" s="817"/>
      <c r="F7" s="730"/>
      <c r="G7" s="812" t="s">
        <v>30</v>
      </c>
      <c r="H7" s="729" t="s">
        <v>7</v>
      </c>
      <c r="I7" s="817"/>
      <c r="J7" s="817"/>
      <c r="K7" s="817"/>
      <c r="L7" s="730"/>
    </row>
    <row r="8" spans="1:12" ht="14.25" customHeight="1">
      <c r="A8" s="735"/>
      <c r="B8" s="736"/>
      <c r="C8" s="813"/>
      <c r="D8" s="812" t="s">
        <v>209</v>
      </c>
      <c r="E8" s="812" t="s">
        <v>210</v>
      </c>
      <c r="F8" s="812" t="s">
        <v>211</v>
      </c>
      <c r="G8" s="813"/>
      <c r="H8" s="812" t="s">
        <v>212</v>
      </c>
      <c r="I8" s="812" t="s">
        <v>213</v>
      </c>
      <c r="J8" s="812" t="s">
        <v>214</v>
      </c>
      <c r="K8" s="812" t="s">
        <v>215</v>
      </c>
      <c r="L8" s="812" t="s">
        <v>216</v>
      </c>
    </row>
    <row r="9" spans="1:12" ht="77.25" customHeight="1">
      <c r="A9" s="737"/>
      <c r="B9" s="738"/>
      <c r="C9" s="814"/>
      <c r="D9" s="814"/>
      <c r="E9" s="814"/>
      <c r="F9" s="814"/>
      <c r="G9" s="814"/>
      <c r="H9" s="814"/>
      <c r="I9" s="814"/>
      <c r="J9" s="814"/>
      <c r="K9" s="814"/>
      <c r="L9" s="814"/>
    </row>
    <row r="10" spans="1:12" s="271" customFormat="1" ht="16.5" customHeight="1">
      <c r="A10" s="825" t="s">
        <v>6</v>
      </c>
      <c r="B10" s="826"/>
      <c r="C10" s="220">
        <v>1</v>
      </c>
      <c r="D10" s="220">
        <v>2</v>
      </c>
      <c r="E10" s="220">
        <v>3</v>
      </c>
      <c r="F10" s="220">
        <v>4</v>
      </c>
      <c r="G10" s="220">
        <v>5</v>
      </c>
      <c r="H10" s="220">
        <v>6</v>
      </c>
      <c r="I10" s="220">
        <v>7</v>
      </c>
      <c r="J10" s="220">
        <v>8</v>
      </c>
      <c r="K10" s="221" t="s">
        <v>63</v>
      </c>
      <c r="L10" s="221" t="s">
        <v>83</v>
      </c>
    </row>
    <row r="11" spans="1:12" s="271" customFormat="1" ht="16.5" customHeight="1">
      <c r="A11" s="829" t="s">
        <v>303</v>
      </c>
      <c r="B11" s="830"/>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27" t="s">
        <v>304</v>
      </c>
      <c r="B12" s="828"/>
      <c r="C12" s="224">
        <v>12</v>
      </c>
      <c r="D12" s="224">
        <v>0</v>
      </c>
      <c r="E12" s="224">
        <v>1</v>
      </c>
      <c r="F12" s="224">
        <v>11</v>
      </c>
      <c r="G12" s="224">
        <v>10</v>
      </c>
      <c r="H12" s="224">
        <v>0</v>
      </c>
      <c r="I12" s="224">
        <v>0</v>
      </c>
      <c r="J12" s="224">
        <v>0</v>
      </c>
      <c r="K12" s="224">
        <v>6</v>
      </c>
      <c r="L12" s="224">
        <v>4</v>
      </c>
    </row>
    <row r="13" spans="1:32" s="271" customFormat="1" ht="16.5" customHeight="1">
      <c r="A13" s="821" t="s">
        <v>30</v>
      </c>
      <c r="B13" s="822"/>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272</v>
      </c>
    </row>
    <row r="14" spans="1:37" s="271" customFormat="1" ht="16.5" customHeight="1">
      <c r="A14" s="274" t="s">
        <v>0</v>
      </c>
      <c r="B14" s="198" t="s">
        <v>135</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273</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274</v>
      </c>
      <c r="C17" s="226">
        <f t="shared" si="2"/>
        <v>1</v>
      </c>
      <c r="D17" s="231">
        <v>0</v>
      </c>
      <c r="E17" s="231">
        <v>0</v>
      </c>
      <c r="F17" s="231">
        <v>1</v>
      </c>
      <c r="G17" s="226">
        <f t="shared" si="1"/>
        <v>1</v>
      </c>
      <c r="H17" s="231">
        <v>0</v>
      </c>
      <c r="I17" s="231">
        <v>0</v>
      </c>
      <c r="J17" s="273">
        <v>0</v>
      </c>
      <c r="K17" s="273">
        <v>0</v>
      </c>
      <c r="L17" s="273">
        <v>1</v>
      </c>
      <c r="M17" s="285"/>
      <c r="AF17" s="199" t="s">
        <v>275</v>
      </c>
    </row>
    <row r="18" spans="1:14" s="271" customFormat="1" ht="15.75" customHeight="1">
      <c r="A18" s="200">
        <v>3</v>
      </c>
      <c r="B18" s="68" t="s">
        <v>276</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277</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278</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279</v>
      </c>
      <c r="C21" s="226">
        <f t="shared" si="2"/>
        <v>0</v>
      </c>
      <c r="D21" s="231">
        <v>0</v>
      </c>
      <c r="E21" s="231">
        <v>0</v>
      </c>
      <c r="F21" s="231">
        <v>0</v>
      </c>
      <c r="G21" s="226">
        <f t="shared" si="1"/>
        <v>0</v>
      </c>
      <c r="H21" s="231">
        <v>0</v>
      </c>
      <c r="I21" s="231">
        <v>0</v>
      </c>
      <c r="J21" s="273">
        <v>0</v>
      </c>
      <c r="K21" s="273">
        <v>0</v>
      </c>
      <c r="L21" s="273">
        <v>0</v>
      </c>
      <c r="M21" s="285"/>
      <c r="AJ21" s="271" t="s">
        <v>280</v>
      </c>
      <c r="AK21" s="271" t="s">
        <v>281</v>
      </c>
      <c r="AL21" s="271" t="s">
        <v>282</v>
      </c>
      <c r="AM21" s="199" t="s">
        <v>283</v>
      </c>
    </row>
    <row r="22" spans="1:39" s="271" customFormat="1" ht="15.75" customHeight="1">
      <c r="A22" s="200">
        <v>7</v>
      </c>
      <c r="B22" s="68" t="s">
        <v>284</v>
      </c>
      <c r="C22" s="226">
        <f t="shared" si="2"/>
        <v>0</v>
      </c>
      <c r="D22" s="231">
        <v>0</v>
      </c>
      <c r="E22" s="231">
        <v>0</v>
      </c>
      <c r="F22" s="231">
        <v>0</v>
      </c>
      <c r="G22" s="226">
        <f t="shared" si="1"/>
        <v>0</v>
      </c>
      <c r="H22" s="231">
        <v>0</v>
      </c>
      <c r="I22" s="231">
        <v>0</v>
      </c>
      <c r="J22" s="273">
        <v>0</v>
      </c>
      <c r="K22" s="273">
        <v>0</v>
      </c>
      <c r="L22" s="273">
        <v>0</v>
      </c>
      <c r="M22" s="285"/>
      <c r="N22" s="178"/>
      <c r="AM22" s="199" t="s">
        <v>285</v>
      </c>
    </row>
    <row r="23" spans="1:13" s="271" customFormat="1" ht="15.75" customHeight="1">
      <c r="A23" s="200">
        <v>8</v>
      </c>
      <c r="B23" s="68" t="s">
        <v>286</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287</v>
      </c>
      <c r="C24" s="226">
        <f t="shared" si="2"/>
        <v>0</v>
      </c>
      <c r="D24" s="231">
        <v>0</v>
      </c>
      <c r="E24" s="231">
        <v>0</v>
      </c>
      <c r="F24" s="231">
        <v>0</v>
      </c>
      <c r="G24" s="226">
        <f t="shared" si="1"/>
        <v>0</v>
      </c>
      <c r="H24" s="231">
        <v>0</v>
      </c>
      <c r="I24" s="231">
        <v>0</v>
      </c>
      <c r="J24" s="273">
        <v>0</v>
      </c>
      <c r="K24" s="273">
        <v>0</v>
      </c>
      <c r="L24" s="273">
        <v>0</v>
      </c>
      <c r="M24" s="285"/>
      <c r="AJ24" s="271" t="s">
        <v>280</v>
      </c>
    </row>
    <row r="25" spans="1:36" s="271" customFormat="1" ht="15.75" customHeight="1">
      <c r="A25" s="200">
        <v>10</v>
      </c>
      <c r="B25" s="68" t="s">
        <v>288</v>
      </c>
      <c r="C25" s="226">
        <f t="shared" si="2"/>
        <v>1</v>
      </c>
      <c r="D25" s="231">
        <v>0</v>
      </c>
      <c r="E25" s="231">
        <v>0</v>
      </c>
      <c r="F25" s="231">
        <v>1</v>
      </c>
      <c r="G25" s="226">
        <f t="shared" si="1"/>
        <v>1</v>
      </c>
      <c r="H25" s="231">
        <v>0</v>
      </c>
      <c r="I25" s="231">
        <v>0</v>
      </c>
      <c r="J25" s="273">
        <v>0</v>
      </c>
      <c r="K25" s="273">
        <v>0</v>
      </c>
      <c r="L25" s="273">
        <v>1</v>
      </c>
      <c r="M25" s="285"/>
      <c r="AJ25" s="199" t="s">
        <v>289</v>
      </c>
    </row>
    <row r="26" spans="1:44" s="271" customFormat="1" ht="15.75" customHeight="1">
      <c r="A26" s="200">
        <v>11</v>
      </c>
      <c r="B26" s="68" t="s">
        <v>290</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15" t="s">
        <v>291</v>
      </c>
      <c r="B28" s="715"/>
      <c r="C28" s="715"/>
      <c r="D28" s="715"/>
      <c r="E28" s="715"/>
      <c r="F28" s="182"/>
      <c r="G28" s="181"/>
      <c r="H28" s="294" t="s">
        <v>336</v>
      </c>
      <c r="I28" s="295"/>
      <c r="J28" s="295"/>
      <c r="K28" s="295"/>
      <c r="L28" s="295"/>
      <c r="AG28" s="233" t="s">
        <v>292</v>
      </c>
      <c r="AI28" s="190">
        <f>82/88</f>
        <v>0.9318181818181818</v>
      </c>
    </row>
    <row r="29" spans="1:12" ht="15" customHeight="1">
      <c r="A29" s="728" t="s">
        <v>4</v>
      </c>
      <c r="B29" s="728"/>
      <c r="C29" s="728"/>
      <c r="D29" s="728"/>
      <c r="E29" s="728"/>
      <c r="F29" s="182"/>
      <c r="G29" s="183"/>
      <c r="H29" s="731" t="s">
        <v>158</v>
      </c>
      <c r="I29" s="731"/>
      <c r="J29" s="731"/>
      <c r="K29" s="731"/>
      <c r="L29" s="731"/>
    </row>
    <row r="30" spans="1:14" s="170" customFormat="1" ht="18.75">
      <c r="A30" s="725"/>
      <c r="B30" s="725"/>
      <c r="C30" s="725"/>
      <c r="D30" s="725"/>
      <c r="E30" s="725"/>
      <c r="F30" s="296"/>
      <c r="G30" s="182"/>
      <c r="H30" s="726"/>
      <c r="I30" s="726"/>
      <c r="J30" s="726"/>
      <c r="K30" s="726"/>
      <c r="L30" s="726"/>
      <c r="M30" s="297"/>
      <c r="N30" s="297"/>
    </row>
    <row r="31" spans="1:12" ht="18">
      <c r="A31" s="182"/>
      <c r="B31" s="182"/>
      <c r="C31" s="182"/>
      <c r="D31" s="182"/>
      <c r="E31" s="182"/>
      <c r="F31" s="182"/>
      <c r="G31" s="182"/>
      <c r="H31" s="182"/>
      <c r="I31" s="182"/>
      <c r="J31" s="182"/>
      <c r="K31" s="182"/>
      <c r="L31" s="298"/>
    </row>
    <row r="32" spans="1:12" ht="18">
      <c r="A32" s="182"/>
      <c r="B32" s="806" t="s">
        <v>295</v>
      </c>
      <c r="C32" s="806"/>
      <c r="D32" s="806"/>
      <c r="E32" s="806"/>
      <c r="F32" s="182"/>
      <c r="G32" s="182"/>
      <c r="H32" s="182"/>
      <c r="I32" s="806" t="s">
        <v>295</v>
      </c>
      <c r="J32" s="806"/>
      <c r="K32" s="806"/>
      <c r="L32" s="298"/>
    </row>
    <row r="33" spans="1:12" ht="10.5" customHeight="1">
      <c r="A33" s="182"/>
      <c r="B33" s="182"/>
      <c r="C33" s="299" t="s">
        <v>294</v>
      </c>
      <c r="D33" s="299"/>
      <c r="E33" s="299"/>
      <c r="F33" s="299"/>
      <c r="G33" s="299"/>
      <c r="H33" s="299"/>
      <c r="I33" s="299"/>
      <c r="J33" s="300" t="s">
        <v>294</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15" t="s">
        <v>217</v>
      </c>
      <c r="C40" s="815"/>
      <c r="D40" s="815"/>
      <c r="E40" s="815"/>
      <c r="F40" s="815"/>
      <c r="G40" s="303"/>
      <c r="H40" s="301"/>
      <c r="I40" s="301"/>
      <c r="J40" s="301"/>
      <c r="K40" s="301"/>
      <c r="L40" s="301"/>
      <c r="M40" s="265"/>
      <c r="N40" s="265"/>
      <c r="O40" s="265"/>
      <c r="P40" s="265"/>
    </row>
    <row r="41" spans="1:12" ht="12.75" customHeight="1" hidden="1">
      <c r="A41" s="182"/>
      <c r="B41" s="279" t="s">
        <v>218</v>
      </c>
      <c r="C41" s="304"/>
      <c r="D41" s="304"/>
      <c r="E41" s="304"/>
      <c r="F41" s="304"/>
      <c r="G41" s="182"/>
      <c r="H41" s="301"/>
      <c r="I41" s="301"/>
      <c r="J41" s="301"/>
      <c r="K41" s="301"/>
      <c r="L41" s="301"/>
    </row>
    <row r="42" spans="1:12" ht="12.75" customHeight="1" hidden="1">
      <c r="A42" s="182"/>
      <c r="B42" s="236" t="s">
        <v>219</v>
      </c>
      <c r="C42" s="304"/>
      <c r="D42" s="304"/>
      <c r="E42" s="304"/>
      <c r="F42" s="304"/>
      <c r="G42" s="182"/>
      <c r="H42" s="301"/>
      <c r="I42" s="301"/>
      <c r="J42" s="301"/>
      <c r="K42" s="301"/>
      <c r="L42" s="301"/>
    </row>
    <row r="43" spans="1:12" ht="18.75">
      <c r="A43" s="598" t="s">
        <v>337</v>
      </c>
      <c r="B43" s="598"/>
      <c r="C43" s="598"/>
      <c r="D43" s="598"/>
      <c r="E43" s="598"/>
      <c r="F43" s="182"/>
      <c r="G43" s="301"/>
      <c r="H43" s="599" t="s">
        <v>249</v>
      </c>
      <c r="I43" s="599"/>
      <c r="J43" s="599"/>
      <c r="K43" s="599"/>
      <c r="L43" s="599"/>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43" t="s">
        <v>220</v>
      </c>
      <c r="B1" s="743"/>
      <c r="C1" s="743"/>
      <c r="D1" s="743"/>
      <c r="E1" s="306"/>
      <c r="F1" s="739" t="s">
        <v>372</v>
      </c>
      <c r="G1" s="739"/>
      <c r="H1" s="739"/>
      <c r="I1" s="739"/>
      <c r="J1" s="739"/>
      <c r="K1" s="739"/>
      <c r="L1" s="739"/>
      <c r="M1" s="739"/>
      <c r="N1" s="739"/>
      <c r="O1" s="739"/>
      <c r="P1" s="307" t="s">
        <v>296</v>
      </c>
      <c r="Q1" s="308"/>
      <c r="R1" s="308"/>
      <c r="S1" s="308"/>
      <c r="T1" s="308"/>
    </row>
    <row r="2" spans="1:20" s="177" customFormat="1" ht="20.25" customHeight="1">
      <c r="A2" s="846" t="s">
        <v>306</v>
      </c>
      <c r="B2" s="846"/>
      <c r="C2" s="846"/>
      <c r="D2" s="846"/>
      <c r="E2" s="306"/>
      <c r="F2" s="739"/>
      <c r="G2" s="739"/>
      <c r="H2" s="739"/>
      <c r="I2" s="739"/>
      <c r="J2" s="739"/>
      <c r="K2" s="739"/>
      <c r="L2" s="739"/>
      <c r="M2" s="739"/>
      <c r="N2" s="739"/>
      <c r="O2" s="739"/>
      <c r="P2" s="308" t="s">
        <v>338</v>
      </c>
      <c r="Q2" s="308"/>
      <c r="R2" s="308"/>
      <c r="S2" s="308"/>
      <c r="T2" s="308"/>
    </row>
    <row r="3" spans="1:20" s="177" customFormat="1" ht="15" customHeight="1">
      <c r="A3" s="846" t="s">
        <v>258</v>
      </c>
      <c r="B3" s="846"/>
      <c r="C3" s="846"/>
      <c r="D3" s="846"/>
      <c r="E3" s="306"/>
      <c r="F3" s="739"/>
      <c r="G3" s="739"/>
      <c r="H3" s="739"/>
      <c r="I3" s="739"/>
      <c r="J3" s="739"/>
      <c r="K3" s="739"/>
      <c r="L3" s="739"/>
      <c r="M3" s="739"/>
      <c r="N3" s="739"/>
      <c r="O3" s="739"/>
      <c r="P3" s="307" t="s">
        <v>364</v>
      </c>
      <c r="Q3" s="307"/>
      <c r="R3" s="307"/>
      <c r="S3" s="309"/>
      <c r="T3" s="309"/>
    </row>
    <row r="4" spans="1:20" s="177" customFormat="1" ht="15.75" customHeight="1">
      <c r="A4" s="836" t="s">
        <v>339</v>
      </c>
      <c r="B4" s="836"/>
      <c r="C4" s="836"/>
      <c r="D4" s="836"/>
      <c r="E4" s="307"/>
      <c r="F4" s="739"/>
      <c r="G4" s="739"/>
      <c r="H4" s="739"/>
      <c r="I4" s="739"/>
      <c r="J4" s="739"/>
      <c r="K4" s="739"/>
      <c r="L4" s="739"/>
      <c r="M4" s="739"/>
      <c r="N4" s="739"/>
      <c r="O4" s="739"/>
      <c r="P4" s="308" t="s">
        <v>308</v>
      </c>
      <c r="Q4" s="307"/>
      <c r="R4" s="307"/>
      <c r="S4" s="309"/>
      <c r="T4" s="309"/>
    </row>
    <row r="5" spans="1:18" s="177" customFormat="1" ht="24" customHeight="1">
      <c r="A5" s="310"/>
      <c r="B5" s="310"/>
      <c r="C5" s="310"/>
      <c r="F5" s="847"/>
      <c r="G5" s="847"/>
      <c r="H5" s="847"/>
      <c r="I5" s="847"/>
      <c r="J5" s="847"/>
      <c r="K5" s="847"/>
      <c r="L5" s="847"/>
      <c r="M5" s="847"/>
      <c r="N5" s="847"/>
      <c r="O5" s="847"/>
      <c r="P5" s="311" t="s">
        <v>340</v>
      </c>
      <c r="Q5" s="312"/>
      <c r="R5" s="312"/>
    </row>
    <row r="6" spans="1:20" s="313" customFormat="1" ht="21.75" customHeight="1">
      <c r="A6" s="837" t="s">
        <v>57</v>
      </c>
      <c r="B6" s="838"/>
      <c r="C6" s="746" t="s">
        <v>31</v>
      </c>
      <c r="D6" s="749"/>
      <c r="E6" s="746" t="s">
        <v>7</v>
      </c>
      <c r="F6" s="833"/>
      <c r="G6" s="833"/>
      <c r="H6" s="833"/>
      <c r="I6" s="833"/>
      <c r="J6" s="833"/>
      <c r="K6" s="833"/>
      <c r="L6" s="833"/>
      <c r="M6" s="833"/>
      <c r="N6" s="833"/>
      <c r="O6" s="833"/>
      <c r="P6" s="833"/>
      <c r="Q6" s="833"/>
      <c r="R6" s="833"/>
      <c r="S6" s="833"/>
      <c r="T6" s="749"/>
    </row>
    <row r="7" spans="1:21" s="313" customFormat="1" ht="22.5" customHeight="1">
      <c r="A7" s="839"/>
      <c r="B7" s="840"/>
      <c r="C7" s="718" t="s">
        <v>341</v>
      </c>
      <c r="D7" s="718" t="s">
        <v>342</v>
      </c>
      <c r="E7" s="746" t="s">
        <v>221</v>
      </c>
      <c r="F7" s="841"/>
      <c r="G7" s="841"/>
      <c r="H7" s="841"/>
      <c r="I7" s="841"/>
      <c r="J7" s="841"/>
      <c r="K7" s="841"/>
      <c r="L7" s="842"/>
      <c r="M7" s="746" t="s">
        <v>343</v>
      </c>
      <c r="N7" s="833"/>
      <c r="O7" s="833"/>
      <c r="P7" s="833"/>
      <c r="Q7" s="833"/>
      <c r="R7" s="833"/>
      <c r="S7" s="833"/>
      <c r="T7" s="749"/>
      <c r="U7" s="314"/>
    </row>
    <row r="8" spans="1:20" s="313" customFormat="1" ht="42.75" customHeight="1">
      <c r="A8" s="839"/>
      <c r="B8" s="840"/>
      <c r="C8" s="719"/>
      <c r="D8" s="719"/>
      <c r="E8" s="717" t="s">
        <v>344</v>
      </c>
      <c r="F8" s="717"/>
      <c r="G8" s="746" t="s">
        <v>345</v>
      </c>
      <c r="H8" s="833"/>
      <c r="I8" s="833"/>
      <c r="J8" s="833"/>
      <c r="K8" s="833"/>
      <c r="L8" s="749"/>
      <c r="M8" s="717" t="s">
        <v>346</v>
      </c>
      <c r="N8" s="717"/>
      <c r="O8" s="746" t="s">
        <v>345</v>
      </c>
      <c r="P8" s="833"/>
      <c r="Q8" s="833"/>
      <c r="R8" s="833"/>
      <c r="S8" s="833"/>
      <c r="T8" s="749"/>
    </row>
    <row r="9" spans="1:20" s="313" customFormat="1" ht="35.25" customHeight="1">
      <c r="A9" s="839"/>
      <c r="B9" s="840"/>
      <c r="C9" s="719"/>
      <c r="D9" s="719"/>
      <c r="E9" s="718" t="s">
        <v>222</v>
      </c>
      <c r="F9" s="718" t="s">
        <v>223</v>
      </c>
      <c r="G9" s="831" t="s">
        <v>224</v>
      </c>
      <c r="H9" s="832"/>
      <c r="I9" s="831" t="s">
        <v>225</v>
      </c>
      <c r="J9" s="832"/>
      <c r="K9" s="831" t="s">
        <v>226</v>
      </c>
      <c r="L9" s="832"/>
      <c r="M9" s="718" t="s">
        <v>227</v>
      </c>
      <c r="N9" s="718" t="s">
        <v>223</v>
      </c>
      <c r="O9" s="831" t="s">
        <v>224</v>
      </c>
      <c r="P9" s="832"/>
      <c r="Q9" s="831" t="s">
        <v>228</v>
      </c>
      <c r="R9" s="832"/>
      <c r="S9" s="831" t="s">
        <v>229</v>
      </c>
      <c r="T9" s="832"/>
    </row>
    <row r="10" spans="1:20" s="313" customFormat="1" ht="25.5" customHeight="1">
      <c r="A10" s="831"/>
      <c r="B10" s="832"/>
      <c r="C10" s="720"/>
      <c r="D10" s="720"/>
      <c r="E10" s="720"/>
      <c r="F10" s="720"/>
      <c r="G10" s="215" t="s">
        <v>227</v>
      </c>
      <c r="H10" s="215" t="s">
        <v>223</v>
      </c>
      <c r="I10" s="219" t="s">
        <v>227</v>
      </c>
      <c r="J10" s="215" t="s">
        <v>223</v>
      </c>
      <c r="K10" s="219" t="s">
        <v>227</v>
      </c>
      <c r="L10" s="215" t="s">
        <v>223</v>
      </c>
      <c r="M10" s="720"/>
      <c r="N10" s="720"/>
      <c r="O10" s="215" t="s">
        <v>227</v>
      </c>
      <c r="P10" s="215" t="s">
        <v>223</v>
      </c>
      <c r="Q10" s="219" t="s">
        <v>227</v>
      </c>
      <c r="R10" s="215" t="s">
        <v>223</v>
      </c>
      <c r="S10" s="219" t="s">
        <v>227</v>
      </c>
      <c r="T10" s="215" t="s">
        <v>223</v>
      </c>
    </row>
    <row r="11" spans="1:32" s="222" customFormat="1" ht="12.75">
      <c r="A11" s="834" t="s">
        <v>6</v>
      </c>
      <c r="B11" s="835"/>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272</v>
      </c>
    </row>
    <row r="12" spans="1:20" s="222" customFormat="1" ht="20.25" customHeight="1">
      <c r="A12" s="843" t="s">
        <v>328</v>
      </c>
      <c r="B12" s="844"/>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48" t="s">
        <v>304</v>
      </c>
      <c r="B13" s="849"/>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50" t="s">
        <v>30</v>
      </c>
      <c r="B14" s="851"/>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135</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273</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275</v>
      </c>
    </row>
    <row r="18" spans="1:20" s="178" customFormat="1" ht="15.75" customHeight="1">
      <c r="A18" s="200">
        <v>2</v>
      </c>
      <c r="B18" s="68" t="s">
        <v>305</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276</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277</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278</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280</v>
      </c>
      <c r="AK21" s="178" t="s">
        <v>281</v>
      </c>
      <c r="AL21" s="178" t="s">
        <v>282</v>
      </c>
      <c r="AM21" s="199" t="s">
        <v>283</v>
      </c>
    </row>
    <row r="22" spans="1:39" s="178" customFormat="1" ht="15.75" customHeight="1">
      <c r="A22" s="200">
        <v>6</v>
      </c>
      <c r="B22" s="68" t="s">
        <v>279</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285</v>
      </c>
    </row>
    <row r="23" spans="1:20" s="178" customFormat="1" ht="15.75" customHeight="1">
      <c r="A23" s="200">
        <v>7</v>
      </c>
      <c r="B23" s="68" t="s">
        <v>284</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286</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280</v>
      </c>
    </row>
    <row r="25" spans="1:36" s="178" customFormat="1" ht="15.75" customHeight="1">
      <c r="A25" s="200">
        <v>9</v>
      </c>
      <c r="B25" s="68" t="s">
        <v>287</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289</v>
      </c>
    </row>
    <row r="26" spans="1:44" s="178" customFormat="1" ht="15.75" customHeight="1">
      <c r="A26" s="200">
        <v>10</v>
      </c>
      <c r="B26" s="68" t="s">
        <v>288</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290</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292</v>
      </c>
      <c r="AI28" s="190">
        <f>82/88</f>
        <v>0.9318181818181818</v>
      </c>
    </row>
    <row r="29" spans="1:20" ht="15.75" customHeight="1">
      <c r="A29" s="180"/>
      <c r="B29" s="715" t="s">
        <v>291</v>
      </c>
      <c r="C29" s="715"/>
      <c r="D29" s="715"/>
      <c r="E29" s="715"/>
      <c r="F29" s="715"/>
      <c r="G29" s="715"/>
      <c r="H29" s="181"/>
      <c r="I29" s="181"/>
      <c r="J29" s="182"/>
      <c r="K29" s="181"/>
      <c r="L29" s="722" t="s">
        <v>291</v>
      </c>
      <c r="M29" s="722"/>
      <c r="N29" s="722"/>
      <c r="O29" s="722"/>
      <c r="P29" s="722"/>
      <c r="Q29" s="722"/>
      <c r="R29" s="722"/>
      <c r="S29" s="722"/>
      <c r="T29" s="722"/>
    </row>
    <row r="30" spans="1:20" ht="15" customHeight="1">
      <c r="A30" s="180"/>
      <c r="B30" s="728" t="s">
        <v>35</v>
      </c>
      <c r="C30" s="728"/>
      <c r="D30" s="728"/>
      <c r="E30" s="728"/>
      <c r="F30" s="728"/>
      <c r="G30" s="728"/>
      <c r="H30" s="183"/>
      <c r="I30" s="183"/>
      <c r="J30" s="183"/>
      <c r="K30" s="183"/>
      <c r="L30" s="731" t="s">
        <v>247</v>
      </c>
      <c r="M30" s="731"/>
      <c r="N30" s="731"/>
      <c r="O30" s="731"/>
      <c r="P30" s="731"/>
      <c r="Q30" s="731"/>
      <c r="R30" s="731"/>
      <c r="S30" s="731"/>
      <c r="T30" s="731"/>
    </row>
    <row r="31" spans="1:20" s="320" customFormat="1" ht="18.75">
      <c r="A31" s="318"/>
      <c r="B31" s="725"/>
      <c r="C31" s="725"/>
      <c r="D31" s="725"/>
      <c r="E31" s="725"/>
      <c r="F31" s="725"/>
      <c r="G31" s="319"/>
      <c r="H31" s="319"/>
      <c r="I31" s="319"/>
      <c r="J31" s="319"/>
      <c r="K31" s="319"/>
      <c r="L31" s="726"/>
      <c r="M31" s="726"/>
      <c r="N31" s="726"/>
      <c r="O31" s="726"/>
      <c r="P31" s="726"/>
      <c r="Q31" s="726"/>
      <c r="R31" s="726"/>
      <c r="S31" s="726"/>
      <c r="T31" s="726"/>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45" t="s">
        <v>295</v>
      </c>
      <c r="C33" s="845"/>
      <c r="D33" s="845"/>
      <c r="E33" s="845"/>
      <c r="F33" s="845"/>
      <c r="G33" s="321"/>
      <c r="H33" s="321"/>
      <c r="I33" s="321"/>
      <c r="J33" s="321"/>
      <c r="K33" s="321"/>
      <c r="L33" s="321"/>
      <c r="M33" s="321"/>
      <c r="N33" s="321"/>
      <c r="O33" s="845" t="s">
        <v>295</v>
      </c>
      <c r="P33" s="845"/>
      <c r="Q33" s="845"/>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217</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218</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230</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98" t="s">
        <v>248</v>
      </c>
      <c r="C39" s="598"/>
      <c r="D39" s="598"/>
      <c r="E39" s="598"/>
      <c r="F39" s="598"/>
      <c r="G39" s="598"/>
      <c r="H39" s="182"/>
      <c r="I39" s="182"/>
      <c r="J39" s="182"/>
      <c r="K39" s="182"/>
      <c r="L39" s="599" t="s">
        <v>249</v>
      </c>
      <c r="M39" s="599"/>
      <c r="N39" s="599"/>
      <c r="O39" s="599"/>
      <c r="P39" s="599"/>
      <c r="Q39" s="599"/>
      <c r="R39" s="599"/>
      <c r="S39" s="599"/>
      <c r="T39" s="599"/>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O33:Q33"/>
    <mergeCell ref="B33:F33"/>
    <mergeCell ref="A1:D1"/>
    <mergeCell ref="A3:D3"/>
    <mergeCell ref="F5:O5"/>
    <mergeCell ref="B29:G29"/>
    <mergeCell ref="A13:B13"/>
    <mergeCell ref="A2:D2"/>
    <mergeCell ref="A14:B14"/>
    <mergeCell ref="A6:B10"/>
    <mergeCell ref="E7:L7"/>
    <mergeCell ref="M7:T7"/>
    <mergeCell ref="L31:T31"/>
    <mergeCell ref="A12:B12"/>
    <mergeCell ref="B31:F31"/>
    <mergeCell ref="C7:C10"/>
    <mergeCell ref="C6:D6"/>
    <mergeCell ref="F1:O4"/>
    <mergeCell ref="O9:P9"/>
    <mergeCell ref="F9:F10"/>
    <mergeCell ref="B39:G39"/>
    <mergeCell ref="L29:T29"/>
    <mergeCell ref="L30:T30"/>
    <mergeCell ref="L39:T39"/>
    <mergeCell ref="B30:G30"/>
    <mergeCell ref="E8:F8"/>
    <mergeCell ref="K9:L9"/>
    <mergeCell ref="D7:D10"/>
    <mergeCell ref="E9:E10"/>
    <mergeCell ref="G9:H9"/>
    <mergeCell ref="I9:J9"/>
    <mergeCell ref="S9:T9"/>
    <mergeCell ref="Q9:R9"/>
    <mergeCell ref="E6:T6"/>
    <mergeCell ref="G8:L8"/>
    <mergeCell ref="A11:B11"/>
    <mergeCell ref="A4:D4"/>
    <mergeCell ref="N9:N10"/>
    <mergeCell ref="M8:N8"/>
    <mergeCell ref="O8:T8"/>
    <mergeCell ref="M9:M10"/>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2017-03-13T01:20:10Z</cp:lastPrinted>
  <dcterms:created xsi:type="dcterms:W3CDTF">2004-03-07T02:36:29Z</dcterms:created>
  <dcterms:modified xsi:type="dcterms:W3CDTF">2017-03-17T02:24:26Z</dcterms:modified>
  <cp:category/>
  <cp:version/>
  <cp:contentType/>
  <cp:contentStatus/>
</cp:coreProperties>
</file>